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Doplnenie 5.01.2021\"/>
    </mc:Choice>
  </mc:AlternateContent>
  <bookViews>
    <workbookView xWindow="0" yWindow="0" windowWidth="28800" windowHeight="13725"/>
  </bookViews>
  <sheets>
    <sheet name="Rekapitulácia stavby" sheetId="1" r:id="rId1"/>
    <sheet name="01 - SO 01 Materská škola " sheetId="2" r:id="rId2"/>
    <sheet name="02 - SO 01.1 Doplnok ASR " sheetId="3" r:id="rId3"/>
    <sheet name="03 - SO 02 Kanalizačná pr..." sheetId="4" r:id="rId4"/>
    <sheet name="04 - SO 03 Vodovodná príp..." sheetId="5" r:id="rId5"/>
    <sheet name="05 - SO 04 Plynova prípojka " sheetId="6" r:id="rId6"/>
  </sheets>
  <definedNames>
    <definedName name="_xlnm._FilterDatabase" localSheetId="1" hidden="1">'01 - SO 01 Materská škola '!$C$164:$K$772</definedName>
    <definedName name="_xlnm._FilterDatabase" localSheetId="2" hidden="1">'02 - SO 01.1 Doplnok ASR '!$C$136:$K$240</definedName>
    <definedName name="_xlnm._FilterDatabase" localSheetId="3" hidden="1">'03 - SO 02 Kanalizačná pr...'!$C$131:$K$191</definedName>
    <definedName name="_xlnm._FilterDatabase" localSheetId="4" hidden="1">'04 - SO 03 Vodovodná príp...'!$C$129:$K$173</definedName>
    <definedName name="_xlnm._FilterDatabase" localSheetId="5" hidden="1">'05 - SO 04 Plynova prípojka '!$C$132:$K$192</definedName>
    <definedName name="_xlnm.Print_Titles" localSheetId="1">'01 - SO 01 Materská škola '!$164:$164</definedName>
    <definedName name="_xlnm.Print_Titles" localSheetId="2">'02 - SO 01.1 Doplnok ASR '!$136:$136</definedName>
    <definedName name="_xlnm.Print_Titles" localSheetId="3">'03 - SO 02 Kanalizačná pr...'!$131:$131</definedName>
    <definedName name="_xlnm.Print_Titles" localSheetId="4">'04 - SO 03 Vodovodná príp...'!$129:$129</definedName>
    <definedName name="_xlnm.Print_Titles" localSheetId="5">'05 - SO 04 Plynova prípojka '!$132:$132</definedName>
    <definedName name="_xlnm.Print_Titles" localSheetId="0">'Rekapitulácia stavby'!$92:$92</definedName>
    <definedName name="_xlnm.Print_Area" localSheetId="1">'01 - SO 01 Materská škola '!$C$4:$J$76,'01 - SO 01 Materská škola '!$C$82:$J$144,'01 - SO 01 Materská škola '!$C$150:$K$772</definedName>
    <definedName name="_xlnm.Print_Area" localSheetId="2">'02 - SO 01.1 Doplnok ASR '!$C$4:$J$76,'02 - SO 01.1 Doplnok ASR '!$C$82:$J$116,'02 - SO 01.1 Doplnok ASR '!$C$122:$K$240</definedName>
    <definedName name="_xlnm.Print_Area" localSheetId="3">'03 - SO 02 Kanalizačná pr...'!$C$4:$J$76,'03 - SO 02 Kanalizačná pr...'!$C$82:$J$111,'03 - SO 02 Kanalizačná pr...'!$C$117:$K$191</definedName>
    <definedName name="_xlnm.Print_Area" localSheetId="4">'04 - SO 03 Vodovodná príp...'!$C$4:$J$76,'04 - SO 03 Vodovodná príp...'!$C$82:$J$109,'04 - SO 03 Vodovodná príp...'!$C$115:$K$173</definedName>
    <definedName name="_xlnm.Print_Area" localSheetId="5">'05 - SO 04 Plynova prípojka '!$C$4:$J$76,'05 - SO 04 Plynova prípojka '!$C$82:$J$112,'05 - SO 04 Plynova prípojka '!$C$118:$K$192</definedName>
    <definedName name="_xlnm.Print_Area" localSheetId="0">'Rekapitulácia stavby'!$D$4:$AO$76,'Rekapitulácia stavby'!$C$82:$AQ$101</definedName>
  </definedNames>
  <calcPr calcId="152511"/>
</workbook>
</file>

<file path=xl/calcChain.xml><?xml version="1.0" encoding="utf-8"?>
<calcChain xmlns="http://schemas.openxmlformats.org/spreadsheetml/2006/main">
  <c r="J151" i="6" l="1"/>
  <c r="J41" i="6"/>
  <c r="J40" i="6"/>
  <c r="AY100" i="1"/>
  <c r="J39" i="6"/>
  <c r="AX100" i="1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J104" i="6"/>
  <c r="BI150" i="6"/>
  <c r="BH150" i="6"/>
  <c r="BG150" i="6"/>
  <c r="BE150" i="6"/>
  <c r="T150" i="6"/>
  <c r="T149" i="6" s="1"/>
  <c r="R150" i="6"/>
  <c r="R149" i="6" s="1"/>
  <c r="P150" i="6"/>
  <c r="P149" i="6" s="1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5" i="6"/>
  <c r="BH145" i="6"/>
  <c r="BG145" i="6"/>
  <c r="BE145" i="6"/>
  <c r="T145" i="6"/>
  <c r="T144" i="6" s="1"/>
  <c r="R145" i="6"/>
  <c r="R144" i="6" s="1"/>
  <c r="P145" i="6"/>
  <c r="P144" i="6" s="1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F127" i="6"/>
  <c r="E125" i="6"/>
  <c r="J33" i="6"/>
  <c r="F91" i="6"/>
  <c r="E89" i="6"/>
  <c r="J26" i="6"/>
  <c r="E26" i="6"/>
  <c r="J130" i="6" s="1"/>
  <c r="J25" i="6"/>
  <c r="J23" i="6"/>
  <c r="E23" i="6"/>
  <c r="J129" i="6" s="1"/>
  <c r="J22" i="6"/>
  <c r="J20" i="6"/>
  <c r="E20" i="6"/>
  <c r="F94" i="6" s="1"/>
  <c r="J19" i="6"/>
  <c r="J17" i="6"/>
  <c r="E17" i="6"/>
  <c r="F93" i="6" s="1"/>
  <c r="J16" i="6"/>
  <c r="J14" i="6"/>
  <c r="J127" i="6"/>
  <c r="E7" i="6"/>
  <c r="E85" i="6"/>
  <c r="J41" i="5"/>
  <c r="J40" i="5"/>
  <c r="AY99" i="1" s="1"/>
  <c r="J39" i="5"/>
  <c r="AX99" i="1" s="1"/>
  <c r="BI173" i="5"/>
  <c r="BH173" i="5"/>
  <c r="BG173" i="5"/>
  <c r="BE173" i="5"/>
  <c r="T173" i="5"/>
  <c r="T172" i="5" s="1"/>
  <c r="R173" i="5"/>
  <c r="R172" i="5" s="1"/>
  <c r="P173" i="5"/>
  <c r="P172" i="5" s="1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T145" i="5" s="1"/>
  <c r="R146" i="5"/>
  <c r="R145" i="5" s="1"/>
  <c r="P146" i="5"/>
  <c r="P145" i="5" s="1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3" i="5"/>
  <c r="BH133" i="5"/>
  <c r="BG133" i="5"/>
  <c r="BE133" i="5"/>
  <c r="T133" i="5"/>
  <c r="T132" i="5" s="1"/>
  <c r="R133" i="5"/>
  <c r="R132" i="5" s="1"/>
  <c r="P133" i="5"/>
  <c r="P132" i="5" s="1"/>
  <c r="F124" i="5"/>
  <c r="E122" i="5"/>
  <c r="J33" i="5"/>
  <c r="F91" i="5"/>
  <c r="E89" i="5"/>
  <c r="J26" i="5"/>
  <c r="E26" i="5"/>
  <c r="J127" i="5" s="1"/>
  <c r="J25" i="5"/>
  <c r="J23" i="5"/>
  <c r="E23" i="5"/>
  <c r="J126" i="5" s="1"/>
  <c r="J22" i="5"/>
  <c r="J20" i="5"/>
  <c r="E20" i="5"/>
  <c r="F127" i="5" s="1"/>
  <c r="J19" i="5"/>
  <c r="J17" i="5"/>
  <c r="E17" i="5"/>
  <c r="F93" i="5" s="1"/>
  <c r="J16" i="5"/>
  <c r="J14" i="5"/>
  <c r="J124" i="5"/>
  <c r="E7" i="5"/>
  <c r="E118" i="5"/>
  <c r="J41" i="4"/>
  <c r="J40" i="4"/>
  <c r="AY98" i="1" s="1"/>
  <c r="J39" i="4"/>
  <c r="AX98" i="1" s="1"/>
  <c r="BI191" i="4"/>
  <c r="BH191" i="4"/>
  <c r="BG191" i="4"/>
  <c r="BE191" i="4"/>
  <c r="T191" i="4"/>
  <c r="T190" i="4" s="1"/>
  <c r="T189" i="4" s="1"/>
  <c r="R191" i="4"/>
  <c r="R190" i="4"/>
  <c r="R189" i="4" s="1"/>
  <c r="P191" i="4"/>
  <c r="P190" i="4" s="1"/>
  <c r="P189" i="4" s="1"/>
  <c r="BI188" i="4"/>
  <c r="BH188" i="4"/>
  <c r="BG188" i="4"/>
  <c r="BE188" i="4"/>
  <c r="T188" i="4"/>
  <c r="T187" i="4"/>
  <c r="R188" i="4"/>
  <c r="R187" i="4"/>
  <c r="P188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F126" i="4"/>
  <c r="E124" i="4"/>
  <c r="J33" i="4"/>
  <c r="F91" i="4"/>
  <c r="E89" i="4"/>
  <c r="J26" i="4"/>
  <c r="E26" i="4"/>
  <c r="J129" i="4" s="1"/>
  <c r="J25" i="4"/>
  <c r="J23" i="4"/>
  <c r="E23" i="4"/>
  <c r="J128" i="4" s="1"/>
  <c r="J22" i="4"/>
  <c r="J20" i="4"/>
  <c r="E20" i="4"/>
  <c r="F129" i="4" s="1"/>
  <c r="J19" i="4"/>
  <c r="J17" i="4"/>
  <c r="E17" i="4"/>
  <c r="F128" i="4" s="1"/>
  <c r="J16" i="4"/>
  <c r="J14" i="4"/>
  <c r="J126" i="4"/>
  <c r="E7" i="4"/>
  <c r="E85" i="4"/>
  <c r="J41" i="3"/>
  <c r="J40" i="3"/>
  <c r="AY97" i="1" s="1"/>
  <c r="J39" i="3"/>
  <c r="AX97" i="1" s="1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6" i="3"/>
  <c r="BH236" i="3"/>
  <c r="BG236" i="3"/>
  <c r="BE236" i="3"/>
  <c r="T236" i="3"/>
  <c r="T235" i="3" s="1"/>
  <c r="R236" i="3"/>
  <c r="R235" i="3" s="1"/>
  <c r="P236" i="3"/>
  <c r="P235" i="3" s="1"/>
  <c r="BI233" i="3"/>
  <c r="BH233" i="3"/>
  <c r="BG233" i="3"/>
  <c r="BE233" i="3"/>
  <c r="T233" i="3"/>
  <c r="T232" i="3" s="1"/>
  <c r="R233" i="3"/>
  <c r="R232" i="3" s="1"/>
  <c r="P233" i="3"/>
  <c r="P232" i="3" s="1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6" i="3"/>
  <c r="BH226" i="3"/>
  <c r="BG226" i="3"/>
  <c r="BE226" i="3"/>
  <c r="T226" i="3"/>
  <c r="T225" i="3"/>
  <c r="R226" i="3"/>
  <c r="R225" i="3"/>
  <c r="P226" i="3"/>
  <c r="P225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19" i="3"/>
  <c r="BH219" i="3"/>
  <c r="BG219" i="3"/>
  <c r="BE219" i="3"/>
  <c r="T219" i="3"/>
  <c r="R219" i="3"/>
  <c r="P219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6" i="3"/>
  <c r="BH206" i="3"/>
  <c r="BG206" i="3"/>
  <c r="BE206" i="3"/>
  <c r="T206" i="3"/>
  <c r="R206" i="3"/>
  <c r="P206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6" i="3"/>
  <c r="BH196" i="3"/>
  <c r="BG196" i="3"/>
  <c r="BE196" i="3"/>
  <c r="T196" i="3"/>
  <c r="R196" i="3"/>
  <c r="P196" i="3"/>
  <c r="BI192" i="3"/>
  <c r="BH192" i="3"/>
  <c r="BG192" i="3"/>
  <c r="BE192" i="3"/>
  <c r="T192" i="3"/>
  <c r="R192" i="3"/>
  <c r="P192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5" i="3"/>
  <c r="BH185" i="3"/>
  <c r="BG185" i="3"/>
  <c r="BE185" i="3"/>
  <c r="T185" i="3"/>
  <c r="R185" i="3"/>
  <c r="P185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4" i="3"/>
  <c r="BH174" i="3"/>
  <c r="BG174" i="3"/>
  <c r="BE174" i="3"/>
  <c r="T174" i="3"/>
  <c r="R174" i="3"/>
  <c r="P174" i="3"/>
  <c r="BI172" i="3"/>
  <c r="BH172" i="3"/>
  <c r="BG172" i="3"/>
  <c r="BE172" i="3"/>
  <c r="T172" i="3"/>
  <c r="R172" i="3"/>
  <c r="P172" i="3"/>
  <c r="BI162" i="3"/>
  <c r="BH162" i="3"/>
  <c r="BG162" i="3"/>
  <c r="BE162" i="3"/>
  <c r="T162" i="3"/>
  <c r="T159" i="3"/>
  <c r="R162" i="3"/>
  <c r="P162" i="3"/>
  <c r="P159" i="3"/>
  <c r="BI160" i="3"/>
  <c r="BH160" i="3"/>
  <c r="BG160" i="3"/>
  <c r="BE160" i="3"/>
  <c r="T160" i="3"/>
  <c r="R160" i="3"/>
  <c r="R159" i="3" s="1"/>
  <c r="P160" i="3"/>
  <c r="BI157" i="3"/>
  <c r="BH157" i="3"/>
  <c r="BG157" i="3"/>
  <c r="BE157" i="3"/>
  <c r="T157" i="3"/>
  <c r="R157" i="3"/>
  <c r="P157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0" i="3"/>
  <c r="BH140" i="3"/>
  <c r="BG140" i="3"/>
  <c r="BE140" i="3"/>
  <c r="T140" i="3"/>
  <c r="R140" i="3"/>
  <c r="P140" i="3"/>
  <c r="F133" i="3"/>
  <c r="F131" i="3"/>
  <c r="E129" i="3"/>
  <c r="J33" i="3"/>
  <c r="F93" i="3"/>
  <c r="F91" i="3"/>
  <c r="E89" i="3"/>
  <c r="J26" i="3"/>
  <c r="E26" i="3"/>
  <c r="J134" i="3" s="1"/>
  <c r="J25" i="3"/>
  <c r="J23" i="3"/>
  <c r="E23" i="3"/>
  <c r="J133" i="3" s="1"/>
  <c r="J22" i="3"/>
  <c r="J20" i="3"/>
  <c r="E20" i="3"/>
  <c r="F134" i="3" s="1"/>
  <c r="J19" i="3"/>
  <c r="J14" i="3"/>
  <c r="J131" i="3"/>
  <c r="E7" i="3"/>
  <c r="E125" i="3"/>
  <c r="J41" i="2"/>
  <c r="J40" i="2"/>
  <c r="AY96" i="1" s="1"/>
  <c r="J39" i="2"/>
  <c r="AX96" i="1" s="1"/>
  <c r="BI772" i="2"/>
  <c r="BH772" i="2"/>
  <c r="BG772" i="2"/>
  <c r="BE772" i="2"/>
  <c r="T772" i="2"/>
  <c r="R772" i="2"/>
  <c r="P772" i="2"/>
  <c r="BI771" i="2"/>
  <c r="BH771" i="2"/>
  <c r="BG771" i="2"/>
  <c r="BE771" i="2"/>
  <c r="T771" i="2"/>
  <c r="R771" i="2"/>
  <c r="P771" i="2"/>
  <c r="BI769" i="2"/>
  <c r="BH769" i="2"/>
  <c r="BG769" i="2"/>
  <c r="BE769" i="2"/>
  <c r="T769" i="2"/>
  <c r="R769" i="2"/>
  <c r="P769" i="2"/>
  <c r="BI768" i="2"/>
  <c r="BH768" i="2"/>
  <c r="BG768" i="2"/>
  <c r="BE768" i="2"/>
  <c r="T768" i="2"/>
  <c r="R768" i="2"/>
  <c r="P768" i="2"/>
  <c r="BI767" i="2"/>
  <c r="BH767" i="2"/>
  <c r="BG767" i="2"/>
  <c r="BE767" i="2"/>
  <c r="T767" i="2"/>
  <c r="R767" i="2"/>
  <c r="P767" i="2"/>
  <c r="BI766" i="2"/>
  <c r="BH766" i="2"/>
  <c r="BG766" i="2"/>
  <c r="BE766" i="2"/>
  <c r="T766" i="2"/>
  <c r="R766" i="2"/>
  <c r="P766" i="2"/>
  <c r="BI765" i="2"/>
  <c r="BH765" i="2"/>
  <c r="BG765" i="2"/>
  <c r="BE765" i="2"/>
  <c r="T765" i="2"/>
  <c r="R765" i="2"/>
  <c r="P765" i="2"/>
  <c r="BI764" i="2"/>
  <c r="BH764" i="2"/>
  <c r="BG764" i="2"/>
  <c r="BE764" i="2"/>
  <c r="T764" i="2"/>
  <c r="R764" i="2"/>
  <c r="P764" i="2"/>
  <c r="BI763" i="2"/>
  <c r="BH763" i="2"/>
  <c r="BG763" i="2"/>
  <c r="BE763" i="2"/>
  <c r="T763" i="2"/>
  <c r="R763" i="2"/>
  <c r="P763" i="2"/>
  <c r="BI762" i="2"/>
  <c r="BH762" i="2"/>
  <c r="BG762" i="2"/>
  <c r="BE762" i="2"/>
  <c r="T762" i="2"/>
  <c r="R762" i="2"/>
  <c r="P762" i="2"/>
  <c r="BI761" i="2"/>
  <c r="BH761" i="2"/>
  <c r="BG761" i="2"/>
  <c r="BE761" i="2"/>
  <c r="T761" i="2"/>
  <c r="R761" i="2"/>
  <c r="P761" i="2"/>
  <c r="BI760" i="2"/>
  <c r="BH760" i="2"/>
  <c r="BG760" i="2"/>
  <c r="BE760" i="2"/>
  <c r="T760" i="2"/>
  <c r="R760" i="2"/>
  <c r="P760" i="2"/>
  <c r="BI759" i="2"/>
  <c r="BH759" i="2"/>
  <c r="BG759" i="2"/>
  <c r="BE759" i="2"/>
  <c r="T759" i="2"/>
  <c r="R759" i="2"/>
  <c r="P759" i="2"/>
  <c r="BI758" i="2"/>
  <c r="BH758" i="2"/>
  <c r="BG758" i="2"/>
  <c r="BE758" i="2"/>
  <c r="T758" i="2"/>
  <c r="R758" i="2"/>
  <c r="P758" i="2"/>
  <c r="BI756" i="2"/>
  <c r="BH756" i="2"/>
  <c r="BG756" i="2"/>
  <c r="BE756" i="2"/>
  <c r="T756" i="2"/>
  <c r="R756" i="2"/>
  <c r="P756" i="2"/>
  <c r="BI755" i="2"/>
  <c r="BH755" i="2"/>
  <c r="BG755" i="2"/>
  <c r="BE755" i="2"/>
  <c r="T755" i="2"/>
  <c r="R755" i="2"/>
  <c r="P755" i="2"/>
  <c r="BI754" i="2"/>
  <c r="BH754" i="2"/>
  <c r="BG754" i="2"/>
  <c r="BE754" i="2"/>
  <c r="T754" i="2"/>
  <c r="R754" i="2"/>
  <c r="P754" i="2"/>
  <c r="BI753" i="2"/>
  <c r="BH753" i="2"/>
  <c r="BG753" i="2"/>
  <c r="BE753" i="2"/>
  <c r="T753" i="2"/>
  <c r="R753" i="2"/>
  <c r="P753" i="2"/>
  <c r="BI752" i="2"/>
  <c r="BH752" i="2"/>
  <c r="BG752" i="2"/>
  <c r="BE752" i="2"/>
  <c r="T752" i="2"/>
  <c r="R752" i="2"/>
  <c r="P752" i="2"/>
  <c r="BI751" i="2"/>
  <c r="BH751" i="2"/>
  <c r="BG751" i="2"/>
  <c r="BE751" i="2"/>
  <c r="T751" i="2"/>
  <c r="R751" i="2"/>
  <c r="P751" i="2"/>
  <c r="BI750" i="2"/>
  <c r="BH750" i="2"/>
  <c r="BG750" i="2"/>
  <c r="BE750" i="2"/>
  <c r="T750" i="2"/>
  <c r="R750" i="2"/>
  <c r="P750" i="2"/>
  <c r="BI749" i="2"/>
  <c r="BH749" i="2"/>
  <c r="BG749" i="2"/>
  <c r="BE749" i="2"/>
  <c r="T749" i="2"/>
  <c r="R749" i="2"/>
  <c r="P749" i="2"/>
  <c r="BI748" i="2"/>
  <c r="BH748" i="2"/>
  <c r="BG748" i="2"/>
  <c r="BE748" i="2"/>
  <c r="T748" i="2"/>
  <c r="R748" i="2"/>
  <c r="P748" i="2"/>
  <c r="BI747" i="2"/>
  <c r="BH747" i="2"/>
  <c r="BG747" i="2"/>
  <c r="BE747" i="2"/>
  <c r="T747" i="2"/>
  <c r="R747" i="2"/>
  <c r="P747" i="2"/>
  <c r="BI746" i="2"/>
  <c r="BH746" i="2"/>
  <c r="BG746" i="2"/>
  <c r="BE746" i="2"/>
  <c r="T746" i="2"/>
  <c r="R746" i="2"/>
  <c r="P746" i="2"/>
  <c r="BI745" i="2"/>
  <c r="BH745" i="2"/>
  <c r="BG745" i="2"/>
  <c r="BE745" i="2"/>
  <c r="T745" i="2"/>
  <c r="R745" i="2"/>
  <c r="P745" i="2"/>
  <c r="BI744" i="2"/>
  <c r="BH744" i="2"/>
  <c r="BG744" i="2"/>
  <c r="BE744" i="2"/>
  <c r="T744" i="2"/>
  <c r="R744" i="2"/>
  <c r="P744" i="2"/>
  <c r="BI743" i="2"/>
  <c r="BH743" i="2"/>
  <c r="BG743" i="2"/>
  <c r="BE743" i="2"/>
  <c r="T743" i="2"/>
  <c r="R743" i="2"/>
  <c r="P743" i="2"/>
  <c r="BI742" i="2"/>
  <c r="BH742" i="2"/>
  <c r="BG742" i="2"/>
  <c r="BE742" i="2"/>
  <c r="T742" i="2"/>
  <c r="R742" i="2"/>
  <c r="P742" i="2"/>
  <c r="BI741" i="2"/>
  <c r="BH741" i="2"/>
  <c r="BG741" i="2"/>
  <c r="BE741" i="2"/>
  <c r="T741" i="2"/>
  <c r="R741" i="2"/>
  <c r="P741" i="2"/>
  <c r="BI740" i="2"/>
  <c r="BH740" i="2"/>
  <c r="BG740" i="2"/>
  <c r="BE740" i="2"/>
  <c r="T740" i="2"/>
  <c r="R740" i="2"/>
  <c r="P740" i="2"/>
  <c r="BI739" i="2"/>
  <c r="BH739" i="2"/>
  <c r="BG739" i="2"/>
  <c r="BE739" i="2"/>
  <c r="T739" i="2"/>
  <c r="R739" i="2"/>
  <c r="P739" i="2"/>
  <c r="BI738" i="2"/>
  <c r="BH738" i="2"/>
  <c r="BG738" i="2"/>
  <c r="BE738" i="2"/>
  <c r="T738" i="2"/>
  <c r="R738" i="2"/>
  <c r="P738" i="2"/>
  <c r="BI737" i="2"/>
  <c r="BH737" i="2"/>
  <c r="BG737" i="2"/>
  <c r="BE737" i="2"/>
  <c r="T737" i="2"/>
  <c r="R737" i="2"/>
  <c r="P737" i="2"/>
  <c r="BI735" i="2"/>
  <c r="BH735" i="2"/>
  <c r="BG735" i="2"/>
  <c r="BE735" i="2"/>
  <c r="T735" i="2"/>
  <c r="R735" i="2"/>
  <c r="P735" i="2"/>
  <c r="BI734" i="2"/>
  <c r="BH734" i="2"/>
  <c r="BG734" i="2"/>
  <c r="BE734" i="2"/>
  <c r="T734" i="2"/>
  <c r="R734" i="2"/>
  <c r="P734" i="2"/>
  <c r="BI733" i="2"/>
  <c r="BH733" i="2"/>
  <c r="BG733" i="2"/>
  <c r="BE733" i="2"/>
  <c r="T733" i="2"/>
  <c r="R733" i="2"/>
  <c r="P733" i="2"/>
  <c r="BI732" i="2"/>
  <c r="BH732" i="2"/>
  <c r="BG732" i="2"/>
  <c r="BE732" i="2"/>
  <c r="T732" i="2"/>
  <c r="R732" i="2"/>
  <c r="P732" i="2"/>
  <c r="BI731" i="2"/>
  <c r="BH731" i="2"/>
  <c r="BG731" i="2"/>
  <c r="BE731" i="2"/>
  <c r="T731" i="2"/>
  <c r="R731" i="2"/>
  <c r="P731" i="2"/>
  <c r="BI730" i="2"/>
  <c r="BH730" i="2"/>
  <c r="BG730" i="2"/>
  <c r="BE730" i="2"/>
  <c r="T730" i="2"/>
  <c r="R730" i="2"/>
  <c r="P730" i="2"/>
  <c r="BI729" i="2"/>
  <c r="BH729" i="2"/>
  <c r="BG729" i="2"/>
  <c r="BE729" i="2"/>
  <c r="T729" i="2"/>
  <c r="R729" i="2"/>
  <c r="P729" i="2"/>
  <c r="BI728" i="2"/>
  <c r="BH728" i="2"/>
  <c r="BG728" i="2"/>
  <c r="BE728" i="2"/>
  <c r="T728" i="2"/>
  <c r="R728" i="2"/>
  <c r="P728" i="2"/>
  <c r="BI727" i="2"/>
  <c r="BH727" i="2"/>
  <c r="BG727" i="2"/>
  <c r="BE727" i="2"/>
  <c r="T727" i="2"/>
  <c r="R727" i="2"/>
  <c r="P727" i="2"/>
  <c r="BI726" i="2"/>
  <c r="BH726" i="2"/>
  <c r="BG726" i="2"/>
  <c r="BE726" i="2"/>
  <c r="T726" i="2"/>
  <c r="R726" i="2"/>
  <c r="P726" i="2"/>
  <c r="BI725" i="2"/>
  <c r="BH725" i="2"/>
  <c r="BG725" i="2"/>
  <c r="BE725" i="2"/>
  <c r="T725" i="2"/>
  <c r="R725" i="2"/>
  <c r="P725" i="2"/>
  <c r="BI724" i="2"/>
  <c r="BH724" i="2"/>
  <c r="BG724" i="2"/>
  <c r="BE724" i="2"/>
  <c r="T724" i="2"/>
  <c r="R724" i="2"/>
  <c r="P724" i="2"/>
  <c r="BI723" i="2"/>
  <c r="BH723" i="2"/>
  <c r="BG723" i="2"/>
  <c r="BE723" i="2"/>
  <c r="T723" i="2"/>
  <c r="R723" i="2"/>
  <c r="P723" i="2"/>
  <c r="BI722" i="2"/>
  <c r="BH722" i="2"/>
  <c r="BG722" i="2"/>
  <c r="BE722" i="2"/>
  <c r="T722" i="2"/>
  <c r="R722" i="2"/>
  <c r="P722" i="2"/>
  <c r="BI721" i="2"/>
  <c r="BH721" i="2"/>
  <c r="BG721" i="2"/>
  <c r="BE721" i="2"/>
  <c r="T721" i="2"/>
  <c r="R721" i="2"/>
  <c r="P721" i="2"/>
  <c r="BI720" i="2"/>
  <c r="BH720" i="2"/>
  <c r="BG720" i="2"/>
  <c r="BE720" i="2"/>
  <c r="T720" i="2"/>
  <c r="R720" i="2"/>
  <c r="P720" i="2"/>
  <c r="BI719" i="2"/>
  <c r="BH719" i="2"/>
  <c r="BG719" i="2"/>
  <c r="BE719" i="2"/>
  <c r="T719" i="2"/>
  <c r="R719" i="2"/>
  <c r="P719" i="2"/>
  <c r="BI718" i="2"/>
  <c r="BH718" i="2"/>
  <c r="BG718" i="2"/>
  <c r="BE718" i="2"/>
  <c r="T718" i="2"/>
  <c r="R718" i="2"/>
  <c r="P718" i="2"/>
  <c r="BI717" i="2"/>
  <c r="BH717" i="2"/>
  <c r="BG717" i="2"/>
  <c r="BE717" i="2"/>
  <c r="T717" i="2"/>
  <c r="R717" i="2"/>
  <c r="P717" i="2"/>
  <c r="BI716" i="2"/>
  <c r="BH716" i="2"/>
  <c r="BG716" i="2"/>
  <c r="BE716" i="2"/>
  <c r="T716" i="2"/>
  <c r="R716" i="2"/>
  <c r="P716" i="2"/>
  <c r="BI715" i="2"/>
  <c r="BH715" i="2"/>
  <c r="BG715" i="2"/>
  <c r="BE715" i="2"/>
  <c r="T715" i="2"/>
  <c r="R715" i="2"/>
  <c r="P715" i="2"/>
  <c r="BI714" i="2"/>
  <c r="BH714" i="2"/>
  <c r="BG714" i="2"/>
  <c r="BE714" i="2"/>
  <c r="T714" i="2"/>
  <c r="R714" i="2"/>
  <c r="P714" i="2"/>
  <c r="BI713" i="2"/>
  <c r="BH713" i="2"/>
  <c r="BG713" i="2"/>
  <c r="BE713" i="2"/>
  <c r="T713" i="2"/>
  <c r="R713" i="2"/>
  <c r="P713" i="2"/>
  <c r="BI712" i="2"/>
  <c r="BH712" i="2"/>
  <c r="BG712" i="2"/>
  <c r="BE712" i="2"/>
  <c r="T712" i="2"/>
  <c r="R712" i="2"/>
  <c r="P712" i="2"/>
  <c r="BI711" i="2"/>
  <c r="BH711" i="2"/>
  <c r="BG711" i="2"/>
  <c r="BE711" i="2"/>
  <c r="T711" i="2"/>
  <c r="R711" i="2"/>
  <c r="P711" i="2"/>
  <c r="BI710" i="2"/>
  <c r="BH710" i="2"/>
  <c r="BG710" i="2"/>
  <c r="BE710" i="2"/>
  <c r="T710" i="2"/>
  <c r="R710" i="2"/>
  <c r="P710" i="2"/>
  <c r="BI709" i="2"/>
  <c r="BH709" i="2"/>
  <c r="BG709" i="2"/>
  <c r="BE709" i="2"/>
  <c r="T709" i="2"/>
  <c r="R709" i="2"/>
  <c r="P709" i="2"/>
  <c r="BI708" i="2"/>
  <c r="BH708" i="2"/>
  <c r="BG708" i="2"/>
  <c r="BE708" i="2"/>
  <c r="T708" i="2"/>
  <c r="R708" i="2"/>
  <c r="P708" i="2"/>
  <c r="BI707" i="2"/>
  <c r="BH707" i="2"/>
  <c r="BG707" i="2"/>
  <c r="BE707" i="2"/>
  <c r="T707" i="2"/>
  <c r="R707" i="2"/>
  <c r="P707" i="2"/>
  <c r="BI706" i="2"/>
  <c r="BH706" i="2"/>
  <c r="BG706" i="2"/>
  <c r="BE706" i="2"/>
  <c r="T706" i="2"/>
  <c r="R706" i="2"/>
  <c r="P706" i="2"/>
  <c r="BI704" i="2"/>
  <c r="BH704" i="2"/>
  <c r="BG704" i="2"/>
  <c r="BE704" i="2"/>
  <c r="T704" i="2"/>
  <c r="R704" i="2"/>
  <c r="P704" i="2"/>
  <c r="BI703" i="2"/>
  <c r="BH703" i="2"/>
  <c r="BG703" i="2"/>
  <c r="BE703" i="2"/>
  <c r="T703" i="2"/>
  <c r="R703" i="2"/>
  <c r="P703" i="2"/>
  <c r="BI701" i="2"/>
  <c r="BH701" i="2"/>
  <c r="BG701" i="2"/>
  <c r="BE701" i="2"/>
  <c r="T701" i="2"/>
  <c r="R701" i="2"/>
  <c r="P701" i="2"/>
  <c r="BI700" i="2"/>
  <c r="BH700" i="2"/>
  <c r="BG700" i="2"/>
  <c r="BE700" i="2"/>
  <c r="T700" i="2"/>
  <c r="R700" i="2"/>
  <c r="P700" i="2"/>
  <c r="BI699" i="2"/>
  <c r="BH699" i="2"/>
  <c r="BG699" i="2"/>
  <c r="BE699" i="2"/>
  <c r="T699" i="2"/>
  <c r="R699" i="2"/>
  <c r="P699" i="2"/>
  <c r="BI698" i="2"/>
  <c r="BH698" i="2"/>
  <c r="BG698" i="2"/>
  <c r="BE698" i="2"/>
  <c r="T698" i="2"/>
  <c r="R698" i="2"/>
  <c r="P698" i="2"/>
  <c r="BI697" i="2"/>
  <c r="BH697" i="2"/>
  <c r="BG697" i="2"/>
  <c r="BE697" i="2"/>
  <c r="T697" i="2"/>
  <c r="R697" i="2"/>
  <c r="P697" i="2"/>
  <c r="BI696" i="2"/>
  <c r="BH696" i="2"/>
  <c r="BG696" i="2"/>
  <c r="BE696" i="2"/>
  <c r="T696" i="2"/>
  <c r="R696" i="2"/>
  <c r="P696" i="2"/>
  <c r="BI695" i="2"/>
  <c r="BH695" i="2"/>
  <c r="BG695" i="2"/>
  <c r="BE695" i="2"/>
  <c r="T695" i="2"/>
  <c r="R695" i="2"/>
  <c r="P695" i="2"/>
  <c r="BI693" i="2"/>
  <c r="BH693" i="2"/>
  <c r="BG693" i="2"/>
  <c r="BE693" i="2"/>
  <c r="T693" i="2"/>
  <c r="R693" i="2"/>
  <c r="P693" i="2"/>
  <c r="BI692" i="2"/>
  <c r="BH692" i="2"/>
  <c r="BG692" i="2"/>
  <c r="BE692" i="2"/>
  <c r="T692" i="2"/>
  <c r="R692" i="2"/>
  <c r="P692" i="2"/>
  <c r="BI691" i="2"/>
  <c r="BH691" i="2"/>
  <c r="BG691" i="2"/>
  <c r="BE691" i="2"/>
  <c r="T691" i="2"/>
  <c r="R691" i="2"/>
  <c r="P691" i="2"/>
  <c r="BI690" i="2"/>
  <c r="BH690" i="2"/>
  <c r="BG690" i="2"/>
  <c r="BE690" i="2"/>
  <c r="T690" i="2"/>
  <c r="R690" i="2"/>
  <c r="P690" i="2"/>
  <c r="BI689" i="2"/>
  <c r="BH689" i="2"/>
  <c r="BG689" i="2"/>
  <c r="BE689" i="2"/>
  <c r="T689" i="2"/>
  <c r="R689" i="2"/>
  <c r="P689" i="2"/>
  <c r="BI688" i="2"/>
  <c r="BH688" i="2"/>
  <c r="BG688" i="2"/>
  <c r="BE688" i="2"/>
  <c r="T688" i="2"/>
  <c r="R688" i="2"/>
  <c r="P688" i="2"/>
  <c r="BI687" i="2"/>
  <c r="BH687" i="2"/>
  <c r="BG687" i="2"/>
  <c r="BE687" i="2"/>
  <c r="T687" i="2"/>
  <c r="R687" i="2"/>
  <c r="P687" i="2"/>
  <c r="BI686" i="2"/>
  <c r="BH686" i="2"/>
  <c r="BG686" i="2"/>
  <c r="BE686" i="2"/>
  <c r="T686" i="2"/>
  <c r="R686" i="2"/>
  <c r="P686" i="2"/>
  <c r="BI684" i="2"/>
  <c r="BH684" i="2"/>
  <c r="BG684" i="2"/>
  <c r="BE684" i="2"/>
  <c r="T684" i="2"/>
  <c r="R684" i="2"/>
  <c r="P684" i="2"/>
  <c r="BI683" i="2"/>
  <c r="BH683" i="2"/>
  <c r="BG683" i="2"/>
  <c r="BE683" i="2"/>
  <c r="T683" i="2"/>
  <c r="R683" i="2"/>
  <c r="P683" i="2"/>
  <c r="BI679" i="2"/>
  <c r="BH679" i="2"/>
  <c r="BG679" i="2"/>
  <c r="BE679" i="2"/>
  <c r="T679" i="2"/>
  <c r="T678" i="2"/>
  <c r="R679" i="2"/>
  <c r="R678" i="2"/>
  <c r="P679" i="2"/>
  <c r="P678" i="2"/>
  <c r="BI677" i="2"/>
  <c r="BH677" i="2"/>
  <c r="BG677" i="2"/>
  <c r="BE677" i="2"/>
  <c r="T677" i="2"/>
  <c r="R677" i="2"/>
  <c r="P677" i="2"/>
  <c r="BI676" i="2"/>
  <c r="BH676" i="2"/>
  <c r="BG676" i="2"/>
  <c r="BE676" i="2"/>
  <c r="T676" i="2"/>
  <c r="R676" i="2"/>
  <c r="P676" i="2"/>
  <c r="BI674" i="2"/>
  <c r="BH674" i="2"/>
  <c r="BG674" i="2"/>
  <c r="BE674" i="2"/>
  <c r="T674" i="2"/>
  <c r="R674" i="2"/>
  <c r="P674" i="2"/>
  <c r="BI673" i="2"/>
  <c r="BH673" i="2"/>
  <c r="BG673" i="2"/>
  <c r="BE673" i="2"/>
  <c r="T673" i="2"/>
  <c r="R673" i="2"/>
  <c r="P673" i="2"/>
  <c r="BI672" i="2"/>
  <c r="BH672" i="2"/>
  <c r="BG672" i="2"/>
  <c r="BE672" i="2"/>
  <c r="T672" i="2"/>
  <c r="R672" i="2"/>
  <c r="P672" i="2"/>
  <c r="BI670" i="2"/>
  <c r="BH670" i="2"/>
  <c r="BG670" i="2"/>
  <c r="BE670" i="2"/>
  <c r="T670" i="2"/>
  <c r="R670" i="2"/>
  <c r="P670" i="2"/>
  <c r="BI666" i="2"/>
  <c r="BH666" i="2"/>
  <c r="BG666" i="2"/>
  <c r="BE666" i="2"/>
  <c r="T666" i="2"/>
  <c r="R666" i="2"/>
  <c r="P666" i="2"/>
  <c r="BI664" i="2"/>
  <c r="BH664" i="2"/>
  <c r="BG664" i="2"/>
  <c r="BE664" i="2"/>
  <c r="T664" i="2"/>
  <c r="R664" i="2"/>
  <c r="P664" i="2"/>
  <c r="BI663" i="2"/>
  <c r="BH663" i="2"/>
  <c r="BG663" i="2"/>
  <c r="BE663" i="2"/>
  <c r="T663" i="2"/>
  <c r="R663" i="2"/>
  <c r="P663" i="2"/>
  <c r="BI662" i="2"/>
  <c r="BH662" i="2"/>
  <c r="BG662" i="2"/>
  <c r="BE662" i="2"/>
  <c r="T662" i="2"/>
  <c r="R662" i="2"/>
  <c r="P662" i="2"/>
  <c r="BI661" i="2"/>
  <c r="BH661" i="2"/>
  <c r="BG661" i="2"/>
  <c r="BE661" i="2"/>
  <c r="T661" i="2"/>
  <c r="R661" i="2"/>
  <c r="P661" i="2"/>
  <c r="BI659" i="2"/>
  <c r="BH659" i="2"/>
  <c r="BG659" i="2"/>
  <c r="BE659" i="2"/>
  <c r="T659" i="2"/>
  <c r="R659" i="2"/>
  <c r="P659" i="2"/>
  <c r="BI658" i="2"/>
  <c r="BH658" i="2"/>
  <c r="BG658" i="2"/>
  <c r="BE658" i="2"/>
  <c r="T658" i="2"/>
  <c r="R658" i="2"/>
  <c r="P658" i="2"/>
  <c r="BI656" i="2"/>
  <c r="BH656" i="2"/>
  <c r="BG656" i="2"/>
  <c r="BE656" i="2"/>
  <c r="T656" i="2"/>
  <c r="R656" i="2"/>
  <c r="P656" i="2"/>
  <c r="BI654" i="2"/>
  <c r="BH654" i="2"/>
  <c r="BG654" i="2"/>
  <c r="BE654" i="2"/>
  <c r="T654" i="2"/>
  <c r="R654" i="2"/>
  <c r="P654" i="2"/>
  <c r="BI653" i="2"/>
  <c r="BH653" i="2"/>
  <c r="BG653" i="2"/>
  <c r="BE653" i="2"/>
  <c r="T653" i="2"/>
  <c r="R653" i="2"/>
  <c r="P653" i="2"/>
  <c r="BI652" i="2"/>
  <c r="BH652" i="2"/>
  <c r="BG652" i="2"/>
  <c r="BE652" i="2"/>
  <c r="T652" i="2"/>
  <c r="R652" i="2"/>
  <c r="P652" i="2"/>
  <c r="BI650" i="2"/>
  <c r="BH650" i="2"/>
  <c r="BG650" i="2"/>
  <c r="BE650" i="2"/>
  <c r="T650" i="2"/>
  <c r="R650" i="2"/>
  <c r="P650" i="2"/>
  <c r="BI649" i="2"/>
  <c r="BH649" i="2"/>
  <c r="BG649" i="2"/>
  <c r="BE649" i="2"/>
  <c r="T649" i="2"/>
  <c r="R649" i="2"/>
  <c r="P649" i="2"/>
  <c r="BI648" i="2"/>
  <c r="BH648" i="2"/>
  <c r="BG648" i="2"/>
  <c r="BE648" i="2"/>
  <c r="T648" i="2"/>
  <c r="R648" i="2"/>
  <c r="P648" i="2"/>
  <c r="BI647" i="2"/>
  <c r="BH647" i="2"/>
  <c r="BG647" i="2"/>
  <c r="BE647" i="2"/>
  <c r="T647" i="2"/>
  <c r="R647" i="2"/>
  <c r="P647" i="2"/>
  <c r="BI646" i="2"/>
  <c r="BH646" i="2"/>
  <c r="BG646" i="2"/>
  <c r="BE646" i="2"/>
  <c r="T646" i="2"/>
  <c r="R646" i="2"/>
  <c r="P646" i="2"/>
  <c r="BI645" i="2"/>
  <c r="BH645" i="2"/>
  <c r="BG645" i="2"/>
  <c r="BE645" i="2"/>
  <c r="T645" i="2"/>
  <c r="R645" i="2"/>
  <c r="P645" i="2"/>
  <c r="BI644" i="2"/>
  <c r="BH644" i="2"/>
  <c r="BG644" i="2"/>
  <c r="BE644" i="2"/>
  <c r="T644" i="2"/>
  <c r="R644" i="2"/>
  <c r="P644" i="2"/>
  <c r="BI643" i="2"/>
  <c r="BH643" i="2"/>
  <c r="BG643" i="2"/>
  <c r="BE643" i="2"/>
  <c r="T643" i="2"/>
  <c r="R643" i="2"/>
  <c r="P643" i="2"/>
  <c r="BI642" i="2"/>
  <c r="BH642" i="2"/>
  <c r="BG642" i="2"/>
  <c r="BE642" i="2"/>
  <c r="T642" i="2"/>
  <c r="R642" i="2"/>
  <c r="P642" i="2"/>
  <c r="BI640" i="2"/>
  <c r="BH640" i="2"/>
  <c r="BG640" i="2"/>
  <c r="BE640" i="2"/>
  <c r="T640" i="2"/>
  <c r="R640" i="2"/>
  <c r="P640" i="2"/>
  <c r="BI638" i="2"/>
  <c r="BH638" i="2"/>
  <c r="BG638" i="2"/>
  <c r="BE638" i="2"/>
  <c r="T638" i="2"/>
  <c r="R638" i="2"/>
  <c r="P638" i="2"/>
  <c r="BI637" i="2"/>
  <c r="BH637" i="2"/>
  <c r="BG637" i="2"/>
  <c r="BE637" i="2"/>
  <c r="T637" i="2"/>
  <c r="R637" i="2"/>
  <c r="P637" i="2"/>
  <c r="BI636" i="2"/>
  <c r="BH636" i="2"/>
  <c r="BG636" i="2"/>
  <c r="BE636" i="2"/>
  <c r="T636" i="2"/>
  <c r="R636" i="2"/>
  <c r="P636" i="2"/>
  <c r="BI635" i="2"/>
  <c r="BH635" i="2"/>
  <c r="BG635" i="2"/>
  <c r="BE635" i="2"/>
  <c r="T635" i="2"/>
  <c r="R635" i="2"/>
  <c r="P635" i="2"/>
  <c r="BI634" i="2"/>
  <c r="BH634" i="2"/>
  <c r="BG634" i="2"/>
  <c r="BE634" i="2"/>
  <c r="T634" i="2"/>
  <c r="R634" i="2"/>
  <c r="P634" i="2"/>
  <c r="BI633" i="2"/>
  <c r="BH633" i="2"/>
  <c r="BG633" i="2"/>
  <c r="BE633" i="2"/>
  <c r="T633" i="2"/>
  <c r="R633" i="2"/>
  <c r="P633" i="2"/>
  <c r="BI632" i="2"/>
  <c r="BH632" i="2"/>
  <c r="BG632" i="2"/>
  <c r="BE632" i="2"/>
  <c r="T632" i="2"/>
  <c r="R632" i="2"/>
  <c r="P632" i="2"/>
  <c r="BI631" i="2"/>
  <c r="BH631" i="2"/>
  <c r="BG631" i="2"/>
  <c r="BE631" i="2"/>
  <c r="T631" i="2"/>
  <c r="R631" i="2"/>
  <c r="P631" i="2"/>
  <c r="BI630" i="2"/>
  <c r="BH630" i="2"/>
  <c r="BG630" i="2"/>
  <c r="BE630" i="2"/>
  <c r="T630" i="2"/>
  <c r="R630" i="2"/>
  <c r="P630" i="2"/>
  <c r="BI629" i="2"/>
  <c r="BH629" i="2"/>
  <c r="BG629" i="2"/>
  <c r="BE629" i="2"/>
  <c r="T629" i="2"/>
  <c r="R629" i="2"/>
  <c r="P629" i="2"/>
  <c r="BI628" i="2"/>
  <c r="BH628" i="2"/>
  <c r="BG628" i="2"/>
  <c r="BE628" i="2"/>
  <c r="T628" i="2"/>
  <c r="R628" i="2"/>
  <c r="P628" i="2"/>
  <c r="BI626" i="2"/>
  <c r="BH626" i="2"/>
  <c r="BG626" i="2"/>
  <c r="BE626" i="2"/>
  <c r="T626" i="2"/>
  <c r="R626" i="2"/>
  <c r="P626" i="2"/>
  <c r="BI625" i="2"/>
  <c r="BH625" i="2"/>
  <c r="BG625" i="2"/>
  <c r="BE625" i="2"/>
  <c r="T625" i="2"/>
  <c r="R625" i="2"/>
  <c r="P625" i="2"/>
  <c r="BI624" i="2"/>
  <c r="BH624" i="2"/>
  <c r="BG624" i="2"/>
  <c r="BE624" i="2"/>
  <c r="T624" i="2"/>
  <c r="R624" i="2"/>
  <c r="P624" i="2"/>
  <c r="BI622" i="2"/>
  <c r="BH622" i="2"/>
  <c r="BG622" i="2"/>
  <c r="BE622" i="2"/>
  <c r="T622" i="2"/>
  <c r="R622" i="2"/>
  <c r="P622" i="2"/>
  <c r="BI621" i="2"/>
  <c r="BH621" i="2"/>
  <c r="BG621" i="2"/>
  <c r="BE621" i="2"/>
  <c r="T621" i="2"/>
  <c r="R621" i="2"/>
  <c r="P621" i="2"/>
  <c r="BI620" i="2"/>
  <c r="BH620" i="2"/>
  <c r="BG620" i="2"/>
  <c r="BE620" i="2"/>
  <c r="T620" i="2"/>
  <c r="R620" i="2"/>
  <c r="P620" i="2"/>
  <c r="BI619" i="2"/>
  <c r="BH619" i="2"/>
  <c r="BG619" i="2"/>
  <c r="BE619" i="2"/>
  <c r="T619" i="2"/>
  <c r="R619" i="2"/>
  <c r="P619" i="2"/>
  <c r="BI618" i="2"/>
  <c r="BH618" i="2"/>
  <c r="BG618" i="2"/>
  <c r="BE618" i="2"/>
  <c r="T618" i="2"/>
  <c r="R618" i="2"/>
  <c r="P618" i="2"/>
  <c r="BI616" i="2"/>
  <c r="BH616" i="2"/>
  <c r="BG616" i="2"/>
  <c r="BE616" i="2"/>
  <c r="T616" i="2"/>
  <c r="R616" i="2"/>
  <c r="P616" i="2"/>
  <c r="BI613" i="2"/>
  <c r="BH613" i="2"/>
  <c r="BG613" i="2"/>
  <c r="BE613" i="2"/>
  <c r="T613" i="2"/>
  <c r="R613" i="2"/>
  <c r="P613" i="2"/>
  <c r="BI610" i="2"/>
  <c r="BH610" i="2"/>
  <c r="BG610" i="2"/>
  <c r="BE610" i="2"/>
  <c r="T610" i="2"/>
  <c r="R610" i="2"/>
  <c r="P610" i="2"/>
  <c r="BI608" i="2"/>
  <c r="BH608" i="2"/>
  <c r="BG608" i="2"/>
  <c r="BE608" i="2"/>
  <c r="T608" i="2"/>
  <c r="R608" i="2"/>
  <c r="P608" i="2"/>
  <c r="BI607" i="2"/>
  <c r="BH607" i="2"/>
  <c r="BG607" i="2"/>
  <c r="BE607" i="2"/>
  <c r="T607" i="2"/>
  <c r="R607" i="2"/>
  <c r="P607" i="2"/>
  <c r="BI605" i="2"/>
  <c r="BH605" i="2"/>
  <c r="BG605" i="2"/>
  <c r="BE605" i="2"/>
  <c r="T605" i="2"/>
  <c r="R605" i="2"/>
  <c r="P605" i="2"/>
  <c r="BI603" i="2"/>
  <c r="BH603" i="2"/>
  <c r="BG603" i="2"/>
  <c r="BE603" i="2"/>
  <c r="T603" i="2"/>
  <c r="R603" i="2"/>
  <c r="P603" i="2"/>
  <c r="BI600" i="2"/>
  <c r="BH600" i="2"/>
  <c r="BG600" i="2"/>
  <c r="BE600" i="2"/>
  <c r="T600" i="2"/>
  <c r="R600" i="2"/>
  <c r="P600" i="2"/>
  <c r="BI599" i="2"/>
  <c r="BH599" i="2"/>
  <c r="BG599" i="2"/>
  <c r="BE599" i="2"/>
  <c r="T599" i="2"/>
  <c r="R599" i="2"/>
  <c r="P599" i="2"/>
  <c r="BI597" i="2"/>
  <c r="BH597" i="2"/>
  <c r="BG597" i="2"/>
  <c r="BE597" i="2"/>
  <c r="T597" i="2"/>
  <c r="R597" i="2"/>
  <c r="P597" i="2"/>
  <c r="BI595" i="2"/>
  <c r="BH595" i="2"/>
  <c r="BG595" i="2"/>
  <c r="BE595" i="2"/>
  <c r="T595" i="2"/>
  <c r="R595" i="2"/>
  <c r="P595" i="2"/>
  <c r="BI594" i="2"/>
  <c r="BH594" i="2"/>
  <c r="BG594" i="2"/>
  <c r="BE594" i="2"/>
  <c r="T594" i="2"/>
  <c r="R594" i="2"/>
  <c r="P594" i="2"/>
  <c r="BI593" i="2"/>
  <c r="BH593" i="2"/>
  <c r="BG593" i="2"/>
  <c r="BE593" i="2"/>
  <c r="T593" i="2"/>
  <c r="R593" i="2"/>
  <c r="P593" i="2"/>
  <c r="BI592" i="2"/>
  <c r="BH592" i="2"/>
  <c r="BG592" i="2"/>
  <c r="BE592" i="2"/>
  <c r="T592" i="2"/>
  <c r="R592" i="2"/>
  <c r="P592" i="2"/>
  <c r="BI591" i="2"/>
  <c r="BH591" i="2"/>
  <c r="BG591" i="2"/>
  <c r="BE591" i="2"/>
  <c r="T591" i="2"/>
  <c r="R591" i="2"/>
  <c r="P591" i="2"/>
  <c r="BI590" i="2"/>
  <c r="BH590" i="2"/>
  <c r="BG590" i="2"/>
  <c r="BE590" i="2"/>
  <c r="T590" i="2"/>
  <c r="R590" i="2"/>
  <c r="P590" i="2"/>
  <c r="BI589" i="2"/>
  <c r="BH589" i="2"/>
  <c r="BG589" i="2"/>
  <c r="BE589" i="2"/>
  <c r="T589" i="2"/>
  <c r="R589" i="2"/>
  <c r="P589" i="2"/>
  <c r="BI588" i="2"/>
  <c r="BH588" i="2"/>
  <c r="BG588" i="2"/>
  <c r="BE588" i="2"/>
  <c r="T588" i="2"/>
  <c r="R588" i="2"/>
  <c r="P588" i="2"/>
  <c r="BI587" i="2"/>
  <c r="BH587" i="2"/>
  <c r="BG587" i="2"/>
  <c r="BE587" i="2"/>
  <c r="T587" i="2"/>
  <c r="R587" i="2"/>
  <c r="P587" i="2"/>
  <c r="BI586" i="2"/>
  <c r="BH586" i="2"/>
  <c r="BG586" i="2"/>
  <c r="BE586" i="2"/>
  <c r="T586" i="2"/>
  <c r="R586" i="2"/>
  <c r="P586" i="2"/>
  <c r="BI585" i="2"/>
  <c r="BH585" i="2"/>
  <c r="BG585" i="2"/>
  <c r="BE585" i="2"/>
  <c r="T585" i="2"/>
  <c r="R585" i="2"/>
  <c r="P585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82" i="2"/>
  <c r="BH582" i="2"/>
  <c r="BG582" i="2"/>
  <c r="BE582" i="2"/>
  <c r="T582" i="2"/>
  <c r="R582" i="2"/>
  <c r="P582" i="2"/>
  <c r="BI581" i="2"/>
  <c r="BH581" i="2"/>
  <c r="BG581" i="2"/>
  <c r="BE581" i="2"/>
  <c r="T581" i="2"/>
  <c r="R581" i="2"/>
  <c r="P581" i="2"/>
  <c r="BI580" i="2"/>
  <c r="BH580" i="2"/>
  <c r="BG580" i="2"/>
  <c r="BE580" i="2"/>
  <c r="T580" i="2"/>
  <c r="R580" i="2"/>
  <c r="P580" i="2"/>
  <c r="BI579" i="2"/>
  <c r="BH579" i="2"/>
  <c r="BG579" i="2"/>
  <c r="BE579" i="2"/>
  <c r="T579" i="2"/>
  <c r="R579" i="2"/>
  <c r="P579" i="2"/>
  <c r="BI578" i="2"/>
  <c r="BH578" i="2"/>
  <c r="BG578" i="2"/>
  <c r="BE578" i="2"/>
  <c r="T578" i="2"/>
  <c r="R578" i="2"/>
  <c r="P578" i="2"/>
  <c r="BI577" i="2"/>
  <c r="BH577" i="2"/>
  <c r="BG577" i="2"/>
  <c r="BE577" i="2"/>
  <c r="T577" i="2"/>
  <c r="R577" i="2"/>
  <c r="P577" i="2"/>
  <c r="BI576" i="2"/>
  <c r="BH576" i="2"/>
  <c r="BG576" i="2"/>
  <c r="BE576" i="2"/>
  <c r="T576" i="2"/>
  <c r="R576" i="2"/>
  <c r="P576" i="2"/>
  <c r="BI575" i="2"/>
  <c r="BH575" i="2"/>
  <c r="BG575" i="2"/>
  <c r="BE575" i="2"/>
  <c r="T575" i="2"/>
  <c r="R575" i="2"/>
  <c r="P575" i="2"/>
  <c r="BI574" i="2"/>
  <c r="BH574" i="2"/>
  <c r="BG574" i="2"/>
  <c r="BE574" i="2"/>
  <c r="T574" i="2"/>
  <c r="R574" i="2"/>
  <c r="P574" i="2"/>
  <c r="BI573" i="2"/>
  <c r="BH573" i="2"/>
  <c r="BG573" i="2"/>
  <c r="BE573" i="2"/>
  <c r="T573" i="2"/>
  <c r="R573" i="2"/>
  <c r="P573" i="2"/>
  <c r="BI571" i="2"/>
  <c r="BH571" i="2"/>
  <c r="BG571" i="2"/>
  <c r="BE571" i="2"/>
  <c r="T571" i="2"/>
  <c r="R571" i="2"/>
  <c r="P571" i="2"/>
  <c r="BI570" i="2"/>
  <c r="BH570" i="2"/>
  <c r="BG570" i="2"/>
  <c r="BE570" i="2"/>
  <c r="T570" i="2"/>
  <c r="R570" i="2"/>
  <c r="P570" i="2"/>
  <c r="BI569" i="2"/>
  <c r="BH569" i="2"/>
  <c r="BG569" i="2"/>
  <c r="BE569" i="2"/>
  <c r="T569" i="2"/>
  <c r="R569" i="2"/>
  <c r="P569" i="2"/>
  <c r="BI568" i="2"/>
  <c r="BH568" i="2"/>
  <c r="BG568" i="2"/>
  <c r="BE568" i="2"/>
  <c r="T568" i="2"/>
  <c r="R568" i="2"/>
  <c r="P568" i="2"/>
  <c r="BI567" i="2"/>
  <c r="BH567" i="2"/>
  <c r="BG567" i="2"/>
  <c r="BE567" i="2"/>
  <c r="T567" i="2"/>
  <c r="R567" i="2"/>
  <c r="P567" i="2"/>
  <c r="BI566" i="2"/>
  <c r="BH566" i="2"/>
  <c r="BG566" i="2"/>
  <c r="BE566" i="2"/>
  <c r="T566" i="2"/>
  <c r="R566" i="2"/>
  <c r="P566" i="2"/>
  <c r="BI565" i="2"/>
  <c r="BH565" i="2"/>
  <c r="BG565" i="2"/>
  <c r="BE565" i="2"/>
  <c r="T565" i="2"/>
  <c r="R565" i="2"/>
  <c r="P565" i="2"/>
  <c r="BI564" i="2"/>
  <c r="BH564" i="2"/>
  <c r="BG564" i="2"/>
  <c r="BE564" i="2"/>
  <c r="T564" i="2"/>
  <c r="R564" i="2"/>
  <c r="P564" i="2"/>
  <c r="BI563" i="2"/>
  <c r="BH563" i="2"/>
  <c r="BG563" i="2"/>
  <c r="BE563" i="2"/>
  <c r="T563" i="2"/>
  <c r="R563" i="2"/>
  <c r="P563" i="2"/>
  <c r="BI562" i="2"/>
  <c r="BH562" i="2"/>
  <c r="BG562" i="2"/>
  <c r="BE562" i="2"/>
  <c r="T562" i="2"/>
  <c r="R562" i="2"/>
  <c r="P562" i="2"/>
  <c r="BI561" i="2"/>
  <c r="BH561" i="2"/>
  <c r="BG561" i="2"/>
  <c r="BE561" i="2"/>
  <c r="T561" i="2"/>
  <c r="R561" i="2"/>
  <c r="P561" i="2"/>
  <c r="BI560" i="2"/>
  <c r="BH560" i="2"/>
  <c r="BG560" i="2"/>
  <c r="BE560" i="2"/>
  <c r="T560" i="2"/>
  <c r="R560" i="2"/>
  <c r="P560" i="2"/>
  <c r="BI559" i="2"/>
  <c r="BH559" i="2"/>
  <c r="BG559" i="2"/>
  <c r="BE559" i="2"/>
  <c r="T559" i="2"/>
  <c r="R559" i="2"/>
  <c r="P559" i="2"/>
  <c r="BI558" i="2"/>
  <c r="BH558" i="2"/>
  <c r="BG558" i="2"/>
  <c r="BE558" i="2"/>
  <c r="T558" i="2"/>
  <c r="R558" i="2"/>
  <c r="P558" i="2"/>
  <c r="BI557" i="2"/>
  <c r="BH557" i="2"/>
  <c r="BG557" i="2"/>
  <c r="BE557" i="2"/>
  <c r="T557" i="2"/>
  <c r="R557" i="2"/>
  <c r="P557" i="2"/>
  <c r="BI556" i="2"/>
  <c r="BH556" i="2"/>
  <c r="BG556" i="2"/>
  <c r="BE556" i="2"/>
  <c r="T556" i="2"/>
  <c r="R556" i="2"/>
  <c r="P556" i="2"/>
  <c r="BI555" i="2"/>
  <c r="BH555" i="2"/>
  <c r="BG555" i="2"/>
  <c r="BE555" i="2"/>
  <c r="T555" i="2"/>
  <c r="R555" i="2"/>
  <c r="P555" i="2"/>
  <c r="BI554" i="2"/>
  <c r="BH554" i="2"/>
  <c r="BG554" i="2"/>
  <c r="BE554" i="2"/>
  <c r="T554" i="2"/>
  <c r="R554" i="2"/>
  <c r="P554" i="2"/>
  <c r="BI553" i="2"/>
  <c r="BH553" i="2"/>
  <c r="BG553" i="2"/>
  <c r="BE553" i="2"/>
  <c r="T553" i="2"/>
  <c r="R553" i="2"/>
  <c r="P553" i="2"/>
  <c r="BI552" i="2"/>
  <c r="BH552" i="2"/>
  <c r="BG552" i="2"/>
  <c r="BE552" i="2"/>
  <c r="T552" i="2"/>
  <c r="R552" i="2"/>
  <c r="P552" i="2"/>
  <c r="BI551" i="2"/>
  <c r="BH551" i="2"/>
  <c r="BG551" i="2"/>
  <c r="BE551" i="2"/>
  <c r="T551" i="2"/>
  <c r="R551" i="2"/>
  <c r="P551" i="2"/>
  <c r="BI550" i="2"/>
  <c r="BH550" i="2"/>
  <c r="BG550" i="2"/>
  <c r="BE550" i="2"/>
  <c r="T550" i="2"/>
  <c r="R550" i="2"/>
  <c r="P550" i="2"/>
  <c r="BI549" i="2"/>
  <c r="BH549" i="2"/>
  <c r="BG549" i="2"/>
  <c r="BE549" i="2"/>
  <c r="T549" i="2"/>
  <c r="R549" i="2"/>
  <c r="P549" i="2"/>
  <c r="BI548" i="2"/>
  <c r="BH548" i="2"/>
  <c r="BG548" i="2"/>
  <c r="BE548" i="2"/>
  <c r="T548" i="2"/>
  <c r="R548" i="2"/>
  <c r="P548" i="2"/>
  <c r="BI547" i="2"/>
  <c r="BH547" i="2"/>
  <c r="BG547" i="2"/>
  <c r="BE547" i="2"/>
  <c r="T547" i="2"/>
  <c r="R547" i="2"/>
  <c r="P547" i="2"/>
  <c r="BI546" i="2"/>
  <c r="BH546" i="2"/>
  <c r="BG546" i="2"/>
  <c r="BE546" i="2"/>
  <c r="T546" i="2"/>
  <c r="R546" i="2"/>
  <c r="P546" i="2"/>
  <c r="BI545" i="2"/>
  <c r="BH545" i="2"/>
  <c r="BG545" i="2"/>
  <c r="BE545" i="2"/>
  <c r="T545" i="2"/>
  <c r="R545" i="2"/>
  <c r="P545" i="2"/>
  <c r="BI544" i="2"/>
  <c r="BH544" i="2"/>
  <c r="BG544" i="2"/>
  <c r="BE544" i="2"/>
  <c r="T544" i="2"/>
  <c r="R544" i="2"/>
  <c r="P544" i="2"/>
  <c r="BI542" i="2"/>
  <c r="BH542" i="2"/>
  <c r="BG542" i="2"/>
  <c r="BE542" i="2"/>
  <c r="T542" i="2"/>
  <c r="R542" i="2"/>
  <c r="P542" i="2"/>
  <c r="BI541" i="2"/>
  <c r="BH541" i="2"/>
  <c r="BG541" i="2"/>
  <c r="BE541" i="2"/>
  <c r="T541" i="2"/>
  <c r="R541" i="2"/>
  <c r="P541" i="2"/>
  <c r="BI540" i="2"/>
  <c r="BH540" i="2"/>
  <c r="BG540" i="2"/>
  <c r="BE540" i="2"/>
  <c r="T540" i="2"/>
  <c r="R540" i="2"/>
  <c r="P540" i="2"/>
  <c r="BI539" i="2"/>
  <c r="BH539" i="2"/>
  <c r="BG539" i="2"/>
  <c r="BE539" i="2"/>
  <c r="T539" i="2"/>
  <c r="R539" i="2"/>
  <c r="P539" i="2"/>
  <c r="BI538" i="2"/>
  <c r="BH538" i="2"/>
  <c r="BG538" i="2"/>
  <c r="BE538" i="2"/>
  <c r="T538" i="2"/>
  <c r="R538" i="2"/>
  <c r="P538" i="2"/>
  <c r="BI537" i="2"/>
  <c r="BH537" i="2"/>
  <c r="BG537" i="2"/>
  <c r="BE537" i="2"/>
  <c r="T537" i="2"/>
  <c r="R537" i="2"/>
  <c r="P537" i="2"/>
  <c r="BI536" i="2"/>
  <c r="BH536" i="2"/>
  <c r="BG536" i="2"/>
  <c r="BE536" i="2"/>
  <c r="T536" i="2"/>
  <c r="R536" i="2"/>
  <c r="P536" i="2"/>
  <c r="BI535" i="2"/>
  <c r="BH535" i="2"/>
  <c r="BG535" i="2"/>
  <c r="BE535" i="2"/>
  <c r="T535" i="2"/>
  <c r="R535" i="2"/>
  <c r="P535" i="2"/>
  <c r="BI533" i="2"/>
  <c r="BH533" i="2"/>
  <c r="BG533" i="2"/>
  <c r="BE533" i="2"/>
  <c r="T533" i="2"/>
  <c r="R533" i="2"/>
  <c r="P533" i="2"/>
  <c r="BI532" i="2"/>
  <c r="BH532" i="2"/>
  <c r="BG532" i="2"/>
  <c r="BE532" i="2"/>
  <c r="T532" i="2"/>
  <c r="R532" i="2"/>
  <c r="P532" i="2"/>
  <c r="BI531" i="2"/>
  <c r="BH531" i="2"/>
  <c r="BG531" i="2"/>
  <c r="BE531" i="2"/>
  <c r="T531" i="2"/>
  <c r="R531" i="2"/>
  <c r="P531" i="2"/>
  <c r="BI530" i="2"/>
  <c r="BH530" i="2"/>
  <c r="BG530" i="2"/>
  <c r="BE530" i="2"/>
  <c r="T530" i="2"/>
  <c r="R530" i="2"/>
  <c r="P530" i="2"/>
  <c r="BI529" i="2"/>
  <c r="BH529" i="2"/>
  <c r="BG529" i="2"/>
  <c r="BE529" i="2"/>
  <c r="T529" i="2"/>
  <c r="R529" i="2"/>
  <c r="P529" i="2"/>
  <c r="BI528" i="2"/>
  <c r="BH528" i="2"/>
  <c r="BG528" i="2"/>
  <c r="BE528" i="2"/>
  <c r="T528" i="2"/>
  <c r="R528" i="2"/>
  <c r="P528" i="2"/>
  <c r="BI526" i="2"/>
  <c r="BH526" i="2"/>
  <c r="BG526" i="2"/>
  <c r="BE526" i="2"/>
  <c r="T526" i="2"/>
  <c r="R526" i="2"/>
  <c r="P526" i="2"/>
  <c r="BI525" i="2"/>
  <c r="BH525" i="2"/>
  <c r="BG525" i="2"/>
  <c r="BE525" i="2"/>
  <c r="T525" i="2"/>
  <c r="R525" i="2"/>
  <c r="P525" i="2"/>
  <c r="BI524" i="2"/>
  <c r="BH524" i="2"/>
  <c r="BG524" i="2"/>
  <c r="BE524" i="2"/>
  <c r="T524" i="2"/>
  <c r="R524" i="2"/>
  <c r="P524" i="2"/>
  <c r="BI523" i="2"/>
  <c r="BH523" i="2"/>
  <c r="BG523" i="2"/>
  <c r="BE523" i="2"/>
  <c r="T523" i="2"/>
  <c r="R523" i="2"/>
  <c r="P523" i="2"/>
  <c r="BI522" i="2"/>
  <c r="BH522" i="2"/>
  <c r="BG522" i="2"/>
  <c r="BE522" i="2"/>
  <c r="T522" i="2"/>
  <c r="R522" i="2"/>
  <c r="P522" i="2"/>
  <c r="BI521" i="2"/>
  <c r="BH521" i="2"/>
  <c r="BG521" i="2"/>
  <c r="BE521" i="2"/>
  <c r="T521" i="2"/>
  <c r="R521" i="2"/>
  <c r="P521" i="2"/>
  <c r="BI520" i="2"/>
  <c r="BH520" i="2"/>
  <c r="BG520" i="2"/>
  <c r="BE520" i="2"/>
  <c r="T520" i="2"/>
  <c r="R520" i="2"/>
  <c r="P520" i="2"/>
  <c r="BI519" i="2"/>
  <c r="BH519" i="2"/>
  <c r="BG519" i="2"/>
  <c r="BE519" i="2"/>
  <c r="T519" i="2"/>
  <c r="R519" i="2"/>
  <c r="P519" i="2"/>
  <c r="BI518" i="2"/>
  <c r="BH518" i="2"/>
  <c r="BG518" i="2"/>
  <c r="BE518" i="2"/>
  <c r="T518" i="2"/>
  <c r="R518" i="2"/>
  <c r="P518" i="2"/>
  <c r="BI517" i="2"/>
  <c r="BH517" i="2"/>
  <c r="BG517" i="2"/>
  <c r="BE517" i="2"/>
  <c r="T517" i="2"/>
  <c r="R517" i="2"/>
  <c r="P517" i="2"/>
  <c r="BI516" i="2"/>
  <c r="BH516" i="2"/>
  <c r="BG516" i="2"/>
  <c r="BE516" i="2"/>
  <c r="T516" i="2"/>
  <c r="R516" i="2"/>
  <c r="P516" i="2"/>
  <c r="BI515" i="2"/>
  <c r="BH515" i="2"/>
  <c r="BG515" i="2"/>
  <c r="BE515" i="2"/>
  <c r="T515" i="2"/>
  <c r="R515" i="2"/>
  <c r="P515" i="2"/>
  <c r="BI513" i="2"/>
  <c r="BH513" i="2"/>
  <c r="BG513" i="2"/>
  <c r="BE513" i="2"/>
  <c r="T513" i="2"/>
  <c r="R513" i="2"/>
  <c r="P513" i="2"/>
  <c r="BI512" i="2"/>
  <c r="BH512" i="2"/>
  <c r="BG512" i="2"/>
  <c r="BE512" i="2"/>
  <c r="T512" i="2"/>
  <c r="R512" i="2"/>
  <c r="P512" i="2"/>
  <c r="BI511" i="2"/>
  <c r="BH511" i="2"/>
  <c r="BG511" i="2"/>
  <c r="BE511" i="2"/>
  <c r="T511" i="2"/>
  <c r="R511" i="2"/>
  <c r="P511" i="2"/>
  <c r="BI510" i="2"/>
  <c r="BH510" i="2"/>
  <c r="BG510" i="2"/>
  <c r="BE510" i="2"/>
  <c r="T510" i="2"/>
  <c r="R510" i="2"/>
  <c r="P510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7" i="2"/>
  <c r="BH507" i="2"/>
  <c r="BG507" i="2"/>
  <c r="BE507" i="2"/>
  <c r="T507" i="2"/>
  <c r="R507" i="2"/>
  <c r="P507" i="2"/>
  <c r="BI506" i="2"/>
  <c r="BH506" i="2"/>
  <c r="BG506" i="2"/>
  <c r="BE506" i="2"/>
  <c r="T506" i="2"/>
  <c r="R506" i="2"/>
  <c r="P506" i="2"/>
  <c r="BI505" i="2"/>
  <c r="BH505" i="2"/>
  <c r="BG505" i="2"/>
  <c r="BE505" i="2"/>
  <c r="T505" i="2"/>
  <c r="R505" i="2"/>
  <c r="P505" i="2"/>
  <c r="BI504" i="2"/>
  <c r="BH504" i="2"/>
  <c r="BG504" i="2"/>
  <c r="BE504" i="2"/>
  <c r="T504" i="2"/>
  <c r="R504" i="2"/>
  <c r="P504" i="2"/>
  <c r="BI503" i="2"/>
  <c r="BH503" i="2"/>
  <c r="BG503" i="2"/>
  <c r="BE503" i="2"/>
  <c r="T503" i="2"/>
  <c r="R503" i="2"/>
  <c r="P503" i="2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500" i="2"/>
  <c r="BH500" i="2"/>
  <c r="BG500" i="2"/>
  <c r="BE500" i="2"/>
  <c r="T500" i="2"/>
  <c r="R500" i="2"/>
  <c r="P500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7" i="2"/>
  <c r="BH497" i="2"/>
  <c r="BG497" i="2"/>
  <c r="BE497" i="2"/>
  <c r="T497" i="2"/>
  <c r="R497" i="2"/>
  <c r="P497" i="2"/>
  <c r="BI496" i="2"/>
  <c r="BH496" i="2"/>
  <c r="BG496" i="2"/>
  <c r="BE496" i="2"/>
  <c r="T496" i="2"/>
  <c r="R496" i="2"/>
  <c r="P496" i="2"/>
  <c r="BI495" i="2"/>
  <c r="BH495" i="2"/>
  <c r="BG495" i="2"/>
  <c r="BE495" i="2"/>
  <c r="T495" i="2"/>
  <c r="R495" i="2"/>
  <c r="P495" i="2"/>
  <c r="BI494" i="2"/>
  <c r="BH494" i="2"/>
  <c r="BG494" i="2"/>
  <c r="BE494" i="2"/>
  <c r="T494" i="2"/>
  <c r="R494" i="2"/>
  <c r="P494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88" i="2"/>
  <c r="BH488" i="2"/>
  <c r="BG488" i="2"/>
  <c r="BE488" i="2"/>
  <c r="T488" i="2"/>
  <c r="R488" i="2"/>
  <c r="P488" i="2"/>
  <c r="BI487" i="2"/>
  <c r="BH487" i="2"/>
  <c r="BG487" i="2"/>
  <c r="BE487" i="2"/>
  <c r="T487" i="2"/>
  <c r="R487" i="2"/>
  <c r="P487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4" i="2"/>
  <c r="BH484" i="2"/>
  <c r="BG484" i="2"/>
  <c r="BE484" i="2"/>
  <c r="T484" i="2"/>
  <c r="R484" i="2"/>
  <c r="P484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1" i="2"/>
  <c r="BH481" i="2"/>
  <c r="BG481" i="2"/>
  <c r="BE481" i="2"/>
  <c r="T481" i="2"/>
  <c r="R481" i="2"/>
  <c r="P481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77" i="2"/>
  <c r="BH477" i="2"/>
  <c r="BG477" i="2"/>
  <c r="BE477" i="2"/>
  <c r="T477" i="2"/>
  <c r="R477" i="2"/>
  <c r="P477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4" i="2"/>
  <c r="BH474" i="2"/>
  <c r="BG474" i="2"/>
  <c r="BE474" i="2"/>
  <c r="T474" i="2"/>
  <c r="R474" i="2"/>
  <c r="P474" i="2"/>
  <c r="BI473" i="2"/>
  <c r="BH473" i="2"/>
  <c r="BG473" i="2"/>
  <c r="BE473" i="2"/>
  <c r="T473" i="2"/>
  <c r="R473" i="2"/>
  <c r="P473" i="2"/>
  <c r="BI472" i="2"/>
  <c r="BH472" i="2"/>
  <c r="BG472" i="2"/>
  <c r="BE472" i="2"/>
  <c r="T472" i="2"/>
  <c r="R472" i="2"/>
  <c r="P472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9" i="2"/>
  <c r="BH469" i="2"/>
  <c r="BG469" i="2"/>
  <c r="BE469" i="2"/>
  <c r="T469" i="2"/>
  <c r="R469" i="2"/>
  <c r="P469" i="2"/>
  <c r="BI468" i="2"/>
  <c r="BH468" i="2"/>
  <c r="BG468" i="2"/>
  <c r="BE468" i="2"/>
  <c r="T468" i="2"/>
  <c r="R468" i="2"/>
  <c r="P468" i="2"/>
  <c r="BI466" i="2"/>
  <c r="BH466" i="2"/>
  <c r="BG466" i="2"/>
  <c r="BE466" i="2"/>
  <c r="T466" i="2"/>
  <c r="R466" i="2"/>
  <c r="P466" i="2"/>
  <c r="BI465" i="2"/>
  <c r="BH465" i="2"/>
  <c r="BG465" i="2"/>
  <c r="BE465" i="2"/>
  <c r="T465" i="2"/>
  <c r="R465" i="2"/>
  <c r="P465" i="2"/>
  <c r="BI464" i="2"/>
  <c r="BH464" i="2"/>
  <c r="BG464" i="2"/>
  <c r="BE464" i="2"/>
  <c r="T464" i="2"/>
  <c r="R464" i="2"/>
  <c r="P464" i="2"/>
  <c r="BI462" i="2"/>
  <c r="BH462" i="2"/>
  <c r="BG462" i="2"/>
  <c r="BE462" i="2"/>
  <c r="T462" i="2"/>
  <c r="R462" i="2"/>
  <c r="P462" i="2"/>
  <c r="BI461" i="2"/>
  <c r="BH461" i="2"/>
  <c r="BG461" i="2"/>
  <c r="BE461" i="2"/>
  <c r="T461" i="2"/>
  <c r="R461" i="2"/>
  <c r="P461" i="2"/>
  <c r="BI460" i="2"/>
  <c r="BH460" i="2"/>
  <c r="BG460" i="2"/>
  <c r="BE460" i="2"/>
  <c r="T460" i="2"/>
  <c r="R460" i="2"/>
  <c r="P460" i="2"/>
  <c r="BI459" i="2"/>
  <c r="BH459" i="2"/>
  <c r="BG459" i="2"/>
  <c r="BE459" i="2"/>
  <c r="T459" i="2"/>
  <c r="R459" i="2"/>
  <c r="P459" i="2"/>
  <c r="BI458" i="2"/>
  <c r="BH458" i="2"/>
  <c r="BG458" i="2"/>
  <c r="BE458" i="2"/>
  <c r="T458" i="2"/>
  <c r="R458" i="2"/>
  <c r="P458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7" i="2"/>
  <c r="BH437" i="2"/>
  <c r="BG437" i="2"/>
  <c r="BE437" i="2"/>
  <c r="T437" i="2"/>
  <c r="R437" i="2"/>
  <c r="P437" i="2"/>
  <c r="BI436" i="2"/>
  <c r="BH436" i="2"/>
  <c r="BG436" i="2"/>
  <c r="BE436" i="2"/>
  <c r="T436" i="2"/>
  <c r="R436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3" i="2"/>
  <c r="BH413" i="2"/>
  <c r="BG413" i="2"/>
  <c r="BE413" i="2"/>
  <c r="T413" i="2"/>
  <c r="R413" i="2"/>
  <c r="P413" i="2"/>
  <c r="BI412" i="2"/>
  <c r="BH412" i="2"/>
  <c r="BG412" i="2"/>
  <c r="BE412" i="2"/>
  <c r="T412" i="2"/>
  <c r="R412" i="2"/>
  <c r="P412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8" i="2"/>
  <c r="BH398" i="2"/>
  <c r="BG398" i="2"/>
  <c r="BE398" i="2"/>
  <c r="T398" i="2"/>
  <c r="R398" i="2"/>
  <c r="P398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1" i="2"/>
  <c r="BH371" i="2"/>
  <c r="BG371" i="2"/>
  <c r="BE371" i="2"/>
  <c r="T371" i="2"/>
  <c r="R371" i="2"/>
  <c r="P371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R366" i="2"/>
  <c r="P366" i="2"/>
  <c r="BI364" i="2"/>
  <c r="BH364" i="2"/>
  <c r="BG364" i="2"/>
  <c r="BE364" i="2"/>
  <c r="T364" i="2"/>
  <c r="R364" i="2"/>
  <c r="P364" i="2"/>
  <c r="BI359" i="2"/>
  <c r="BH359" i="2"/>
  <c r="BG359" i="2"/>
  <c r="BE359" i="2"/>
  <c r="T359" i="2"/>
  <c r="R359" i="2"/>
  <c r="P359" i="2"/>
  <c r="BI357" i="2"/>
  <c r="BH357" i="2"/>
  <c r="BG357" i="2"/>
  <c r="BE357" i="2"/>
  <c r="T357" i="2"/>
  <c r="R357" i="2"/>
  <c r="P357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2" i="2"/>
  <c r="BH352" i="2"/>
  <c r="BG352" i="2"/>
  <c r="BE352" i="2"/>
  <c r="T352" i="2"/>
  <c r="R352" i="2"/>
  <c r="P352" i="2"/>
  <c r="BI350" i="2"/>
  <c r="BH350" i="2"/>
  <c r="BG350" i="2"/>
  <c r="BE350" i="2"/>
  <c r="T350" i="2"/>
  <c r="R350" i="2"/>
  <c r="P350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1" i="2"/>
  <c r="BH341" i="2"/>
  <c r="BG341" i="2"/>
  <c r="BE341" i="2"/>
  <c r="T341" i="2"/>
  <c r="R341" i="2"/>
  <c r="P341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5" i="2"/>
  <c r="BH335" i="2"/>
  <c r="BG335" i="2"/>
  <c r="BE335" i="2"/>
  <c r="T335" i="2"/>
  <c r="R335" i="2"/>
  <c r="P335" i="2"/>
  <c r="BI333" i="2"/>
  <c r="BH333" i="2"/>
  <c r="BG333" i="2"/>
  <c r="BE333" i="2"/>
  <c r="T333" i="2"/>
  <c r="R333" i="2"/>
  <c r="P333" i="2"/>
  <c r="BI330" i="2"/>
  <c r="BH330" i="2"/>
  <c r="BG330" i="2"/>
  <c r="BE330" i="2"/>
  <c r="T330" i="2"/>
  <c r="T329" i="2" s="1"/>
  <c r="R330" i="2"/>
  <c r="R329" i="2" s="1"/>
  <c r="P330" i="2"/>
  <c r="P329" i="2" s="1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7" i="2"/>
  <c r="BH317" i="2"/>
  <c r="BG317" i="2"/>
  <c r="BE317" i="2"/>
  <c r="T317" i="2"/>
  <c r="R317" i="2"/>
  <c r="P317" i="2"/>
  <c r="BI314" i="2"/>
  <c r="BH314" i="2"/>
  <c r="BG314" i="2"/>
  <c r="BE314" i="2"/>
  <c r="T314" i="2"/>
  <c r="R314" i="2"/>
  <c r="P314" i="2"/>
  <c r="BI311" i="2"/>
  <c r="BH311" i="2"/>
  <c r="BG311" i="2"/>
  <c r="BE311" i="2"/>
  <c r="T311" i="2"/>
  <c r="R311" i="2"/>
  <c r="P311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299" i="2"/>
  <c r="BH299" i="2"/>
  <c r="BG299" i="2"/>
  <c r="BE299" i="2"/>
  <c r="T299" i="2"/>
  <c r="R299" i="2"/>
  <c r="P299" i="2"/>
  <c r="BI297" i="2"/>
  <c r="BH297" i="2"/>
  <c r="BG297" i="2"/>
  <c r="BE297" i="2"/>
  <c r="T297" i="2"/>
  <c r="R297" i="2"/>
  <c r="P297" i="2"/>
  <c r="BI294" i="2"/>
  <c r="BH294" i="2"/>
  <c r="BG294" i="2"/>
  <c r="BE294" i="2"/>
  <c r="T294" i="2"/>
  <c r="R294" i="2"/>
  <c r="P294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4" i="2"/>
  <c r="BH284" i="2"/>
  <c r="BG284" i="2"/>
  <c r="BE284" i="2"/>
  <c r="T284" i="2"/>
  <c r="R284" i="2"/>
  <c r="P284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5" i="2"/>
  <c r="BH265" i="2"/>
  <c r="BG265" i="2"/>
  <c r="BE265" i="2"/>
  <c r="T265" i="2"/>
  <c r="R265" i="2"/>
  <c r="P265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5" i="2"/>
  <c r="BH255" i="2"/>
  <c r="BG255" i="2"/>
  <c r="BE255" i="2"/>
  <c r="T255" i="2"/>
  <c r="R255" i="2"/>
  <c r="P255" i="2"/>
  <c r="BI250" i="2"/>
  <c r="BH250" i="2"/>
  <c r="BG250" i="2"/>
  <c r="BE250" i="2"/>
  <c r="T250" i="2"/>
  <c r="R250" i="2"/>
  <c r="P250" i="2"/>
  <c r="BI246" i="2"/>
  <c r="BH246" i="2"/>
  <c r="BG246" i="2"/>
  <c r="BE246" i="2"/>
  <c r="T246" i="2"/>
  <c r="R246" i="2"/>
  <c r="P246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28" i="2"/>
  <c r="BH228" i="2"/>
  <c r="BG228" i="2"/>
  <c r="BE228" i="2"/>
  <c r="T228" i="2"/>
  <c r="R228" i="2"/>
  <c r="P22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08" i="2"/>
  <c r="BH208" i="2"/>
  <c r="BG208" i="2"/>
  <c r="BE208" i="2"/>
  <c r="T208" i="2"/>
  <c r="R208" i="2"/>
  <c r="P208" i="2"/>
  <c r="BI203" i="2"/>
  <c r="BH203" i="2"/>
  <c r="BG203" i="2"/>
  <c r="BE203" i="2"/>
  <c r="T203" i="2"/>
  <c r="R203" i="2"/>
  <c r="P203" i="2"/>
  <c r="BI199" i="2"/>
  <c r="BH199" i="2"/>
  <c r="BG199" i="2"/>
  <c r="BE199" i="2"/>
  <c r="T199" i="2"/>
  <c r="R199" i="2"/>
  <c r="P199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6" i="2"/>
  <c r="BH186" i="2"/>
  <c r="BG186" i="2"/>
  <c r="BE186" i="2"/>
  <c r="T186" i="2"/>
  <c r="R186" i="2"/>
  <c r="P186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2" i="2"/>
  <c r="BH172" i="2"/>
  <c r="BG172" i="2"/>
  <c r="BE172" i="2"/>
  <c r="T172" i="2"/>
  <c r="R172" i="2"/>
  <c r="P172" i="2"/>
  <c r="BI168" i="2"/>
  <c r="BH168" i="2"/>
  <c r="BG168" i="2"/>
  <c r="BE168" i="2"/>
  <c r="T168" i="2"/>
  <c r="R168" i="2"/>
  <c r="P168" i="2"/>
  <c r="F161" i="2"/>
  <c r="F159" i="2"/>
  <c r="E157" i="2"/>
  <c r="J33" i="2"/>
  <c r="F93" i="2"/>
  <c r="F91" i="2"/>
  <c r="E89" i="2"/>
  <c r="J26" i="2"/>
  <c r="E26" i="2"/>
  <c r="J162" i="2" s="1"/>
  <c r="J25" i="2"/>
  <c r="J23" i="2"/>
  <c r="E23" i="2"/>
  <c r="J161" i="2" s="1"/>
  <c r="J22" i="2"/>
  <c r="J20" i="2"/>
  <c r="E20" i="2"/>
  <c r="F94" i="2" s="1"/>
  <c r="J19" i="2"/>
  <c r="J14" i="2"/>
  <c r="J159" i="2"/>
  <c r="E7" i="2"/>
  <c r="E85" i="2"/>
  <c r="L90" i="1"/>
  <c r="AM90" i="1"/>
  <c r="AM89" i="1"/>
  <c r="L89" i="1"/>
  <c r="AM87" i="1"/>
  <c r="L87" i="1"/>
  <c r="L85" i="1"/>
  <c r="L84" i="1"/>
  <c r="BK192" i="6"/>
  <c r="BK191" i="6"/>
  <c r="BK190" i="6"/>
  <c r="BK188" i="6"/>
  <c r="BK187" i="6"/>
  <c r="BK186" i="6"/>
  <c r="BK185" i="6"/>
  <c r="BK184" i="6"/>
  <c r="J183" i="6"/>
  <c r="J182" i="6"/>
  <c r="J181" i="6"/>
  <c r="BK180" i="6"/>
  <c r="J179" i="6"/>
  <c r="BK178" i="6"/>
  <c r="BK177" i="6"/>
  <c r="J176" i="6"/>
  <c r="J175" i="6"/>
  <c r="BK174" i="6"/>
  <c r="BK173" i="6"/>
  <c r="BK172" i="6"/>
  <c r="J171" i="6"/>
  <c r="J170" i="6"/>
  <c r="J168" i="6"/>
  <c r="J167" i="6"/>
  <c r="BK166" i="6"/>
  <c r="BK165" i="6"/>
  <c r="J164" i="6"/>
  <c r="BK163" i="6"/>
  <c r="BK162" i="6"/>
  <c r="J161" i="6"/>
  <c r="J160" i="6"/>
  <c r="J159" i="6"/>
  <c r="BK158" i="6"/>
  <c r="BK157" i="6"/>
  <c r="J156" i="6"/>
  <c r="BK155" i="6"/>
  <c r="J154" i="6"/>
  <c r="J148" i="6"/>
  <c r="J147" i="6"/>
  <c r="BK145" i="6"/>
  <c r="J143" i="6"/>
  <c r="J142" i="6"/>
  <c r="J141" i="6"/>
  <c r="BK140" i="6"/>
  <c r="BK139" i="6"/>
  <c r="J138" i="6"/>
  <c r="J137" i="6"/>
  <c r="BK136" i="6"/>
  <c r="J173" i="5"/>
  <c r="BK171" i="5"/>
  <c r="BK170" i="5"/>
  <c r="J169" i="5"/>
  <c r="BK168" i="5"/>
  <c r="BK167" i="5"/>
  <c r="BK165" i="5"/>
  <c r="BK164" i="5"/>
  <c r="J162" i="5"/>
  <c r="J161" i="5"/>
  <c r="J160" i="5"/>
  <c r="BK159" i="5"/>
  <c r="J158" i="5"/>
  <c r="J157" i="5"/>
  <c r="J156" i="5"/>
  <c r="J155" i="5"/>
  <c r="J154" i="5"/>
  <c r="BK153" i="5"/>
  <c r="J152" i="5"/>
  <c r="BK151" i="5"/>
  <c r="BK150" i="5"/>
  <c r="BK148" i="5"/>
  <c r="J146" i="5"/>
  <c r="BK144" i="5"/>
  <c r="J143" i="5"/>
  <c r="J141" i="5"/>
  <c r="J140" i="5"/>
  <c r="J139" i="5"/>
  <c r="BK138" i="5"/>
  <c r="BK137" i="5"/>
  <c r="BK136" i="5"/>
  <c r="BK135" i="5"/>
  <c r="BK133" i="5"/>
  <c r="BK191" i="4"/>
  <c r="J182" i="4"/>
  <c r="BK181" i="4"/>
  <c r="J180" i="4"/>
  <c r="J179" i="4"/>
  <c r="BK178" i="4"/>
  <c r="J177" i="4"/>
  <c r="J176" i="4"/>
  <c r="J175" i="4"/>
  <c r="J174" i="4"/>
  <c r="BK173" i="4"/>
  <c r="BK172" i="4"/>
  <c r="J171" i="4"/>
  <c r="BK170" i="4"/>
  <c r="BK169" i="4"/>
  <c r="BK168" i="4"/>
  <c r="BK167" i="4"/>
  <c r="BK166" i="4"/>
  <c r="BK165" i="4"/>
  <c r="BK164" i="4"/>
  <c r="J163" i="4"/>
  <c r="J162" i="4"/>
  <c r="BK161" i="4"/>
  <c r="BK160" i="4"/>
  <c r="BK159" i="4"/>
  <c r="J158" i="4"/>
  <c r="J157" i="4"/>
  <c r="BK156" i="4"/>
  <c r="J155" i="4"/>
  <c r="J153" i="4"/>
  <c r="BK152" i="4"/>
  <c r="J151" i="4"/>
  <c r="BK149" i="4"/>
  <c r="J148" i="4"/>
  <c r="J146" i="4"/>
  <c r="BK145" i="4"/>
  <c r="BK144" i="4"/>
  <c r="BK143" i="4"/>
  <c r="BK142" i="4"/>
  <c r="J141" i="4"/>
  <c r="BK140" i="4"/>
  <c r="BK139" i="4"/>
  <c r="BK138" i="4"/>
  <c r="BK137" i="4"/>
  <c r="J136" i="4"/>
  <c r="J135" i="4"/>
  <c r="J240" i="3"/>
  <c r="J239" i="3"/>
  <c r="BK236" i="3"/>
  <c r="J233" i="3"/>
  <c r="BK231" i="3"/>
  <c r="J230" i="3"/>
  <c r="J229" i="3"/>
  <c r="BK226" i="3"/>
  <c r="J223" i="3"/>
  <c r="BK222" i="3"/>
  <c r="BK219" i="3"/>
  <c r="J217" i="3"/>
  <c r="BK216" i="3"/>
  <c r="J215" i="3"/>
  <c r="J211" i="3"/>
  <c r="J210" i="3"/>
  <c r="J209" i="3"/>
  <c r="BK206" i="3"/>
  <c r="J200" i="3"/>
  <c r="BK199" i="3"/>
  <c r="J196" i="3"/>
  <c r="J192" i="3"/>
  <c r="J190" i="3"/>
  <c r="BK189" i="3"/>
  <c r="BK185" i="3"/>
  <c r="J181" i="3"/>
  <c r="J179" i="3"/>
  <c r="BK174" i="3"/>
  <c r="J172" i="3"/>
  <c r="BK162" i="3"/>
  <c r="BK160" i="3"/>
  <c r="J157" i="3"/>
  <c r="BK150" i="3"/>
  <c r="J149" i="3"/>
  <c r="J140" i="3"/>
  <c r="BK772" i="2"/>
  <c r="J772" i="2"/>
  <c r="BK771" i="2"/>
  <c r="J771" i="2"/>
  <c r="BK769" i="2"/>
  <c r="J769" i="2"/>
  <c r="BK768" i="2"/>
  <c r="J768" i="2"/>
  <c r="BK767" i="2"/>
  <c r="J767" i="2"/>
  <c r="BK766" i="2"/>
  <c r="J766" i="2"/>
  <c r="BK765" i="2"/>
  <c r="J765" i="2"/>
  <c r="BK764" i="2"/>
  <c r="J764" i="2"/>
  <c r="BK763" i="2"/>
  <c r="J763" i="2"/>
  <c r="BK762" i="2"/>
  <c r="J762" i="2"/>
  <c r="BK761" i="2"/>
  <c r="J761" i="2"/>
  <c r="J760" i="2"/>
  <c r="BK759" i="2"/>
  <c r="BK758" i="2"/>
  <c r="J758" i="2"/>
  <c r="J756" i="2"/>
  <c r="BK755" i="2"/>
  <c r="BK754" i="2"/>
  <c r="BK753" i="2"/>
  <c r="BK752" i="2"/>
  <c r="BK751" i="2"/>
  <c r="BK750" i="2"/>
  <c r="BK749" i="2"/>
  <c r="BK748" i="2"/>
  <c r="BK747" i="2"/>
  <c r="BK746" i="2"/>
  <c r="BK745" i="2"/>
  <c r="J744" i="2"/>
  <c r="J742" i="2"/>
  <c r="J741" i="2"/>
  <c r="BK740" i="2"/>
  <c r="J739" i="2"/>
  <c r="J738" i="2"/>
  <c r="J735" i="2"/>
  <c r="BK734" i="2"/>
  <c r="J733" i="2"/>
  <c r="BK732" i="2"/>
  <c r="BK731" i="2"/>
  <c r="BK730" i="2"/>
  <c r="BK729" i="2"/>
  <c r="BK728" i="2"/>
  <c r="BK727" i="2"/>
  <c r="BK726" i="2"/>
  <c r="BK725" i="2"/>
  <c r="BK724" i="2"/>
  <c r="J722" i="2"/>
  <c r="BK721" i="2"/>
  <c r="BK720" i="2"/>
  <c r="J719" i="2"/>
  <c r="BK717" i="2"/>
  <c r="BK716" i="2"/>
  <c r="BK715" i="2"/>
  <c r="J713" i="2"/>
  <c r="BK712" i="2"/>
  <c r="BK711" i="2"/>
  <c r="BK710" i="2"/>
  <c r="BK709" i="2"/>
  <c r="BK708" i="2"/>
  <c r="J707" i="2"/>
  <c r="BK706" i="2"/>
  <c r="J703" i="2"/>
  <c r="J701" i="2"/>
  <c r="J700" i="2"/>
  <c r="BK699" i="2"/>
  <c r="J698" i="2"/>
  <c r="J697" i="2"/>
  <c r="BK696" i="2"/>
  <c r="BK695" i="2"/>
  <c r="BK693" i="2"/>
  <c r="BK691" i="2"/>
  <c r="BK690" i="2"/>
  <c r="J689" i="2"/>
  <c r="BK688" i="2"/>
  <c r="BK686" i="2"/>
  <c r="BK684" i="2"/>
  <c r="J683" i="2"/>
  <c r="BK679" i="2"/>
  <c r="BK677" i="2"/>
  <c r="BK674" i="2"/>
  <c r="BK673" i="2"/>
  <c r="BK672" i="2"/>
  <c r="J670" i="2"/>
  <c r="BK666" i="2"/>
  <c r="BK664" i="2"/>
  <c r="BK663" i="2"/>
  <c r="J659" i="2"/>
  <c r="BK658" i="2"/>
  <c r="J656" i="2"/>
  <c r="BK653" i="2"/>
  <c r="J652" i="2"/>
  <c r="BK650" i="2"/>
  <c r="BK648" i="2"/>
  <c r="J647" i="2"/>
  <c r="BK646" i="2"/>
  <c r="J645" i="2"/>
  <c r="BK644" i="2"/>
  <c r="BK643" i="2"/>
  <c r="J642" i="2"/>
  <c r="BK640" i="2"/>
  <c r="J638" i="2"/>
  <c r="BK637" i="2"/>
  <c r="BK636" i="2"/>
  <c r="J635" i="2"/>
  <c r="BK634" i="2"/>
  <c r="J633" i="2"/>
  <c r="BK632" i="2"/>
  <c r="J629" i="2"/>
  <c r="J628" i="2"/>
  <c r="J626" i="2"/>
  <c r="J625" i="2"/>
  <c r="BK624" i="2"/>
  <c r="J622" i="2"/>
  <c r="BK621" i="2"/>
  <c r="BK619" i="2"/>
  <c r="BK618" i="2"/>
  <c r="J616" i="2"/>
  <c r="J613" i="2"/>
  <c r="BK610" i="2"/>
  <c r="BK608" i="2"/>
  <c r="BK603" i="2"/>
  <c r="J600" i="2"/>
  <c r="BK599" i="2"/>
  <c r="BK597" i="2"/>
  <c r="J594" i="2"/>
  <c r="BK593" i="2"/>
  <c r="BK592" i="2"/>
  <c r="J591" i="2"/>
  <c r="BK590" i="2"/>
  <c r="BK589" i="2"/>
  <c r="J588" i="2"/>
  <c r="J586" i="2"/>
  <c r="BK585" i="2"/>
  <c r="BK584" i="2"/>
  <c r="J583" i="2"/>
  <c r="J582" i="2"/>
  <c r="BK581" i="2"/>
  <c r="BK580" i="2"/>
  <c r="BK579" i="2"/>
  <c r="BK578" i="2"/>
  <c r="J577" i="2"/>
  <c r="J575" i="2"/>
  <c r="BK574" i="2"/>
  <c r="J573" i="2"/>
  <c r="J571" i="2"/>
  <c r="BK569" i="2"/>
  <c r="BK568" i="2"/>
  <c r="BK567" i="2"/>
  <c r="J566" i="2"/>
  <c r="J565" i="2"/>
  <c r="BK564" i="2"/>
  <c r="J563" i="2"/>
  <c r="BK562" i="2"/>
  <c r="J561" i="2"/>
  <c r="J560" i="2"/>
  <c r="BK559" i="2"/>
  <c r="BK558" i="2"/>
  <c r="J557" i="2"/>
  <c r="J556" i="2"/>
  <c r="J555" i="2"/>
  <c r="J554" i="2"/>
  <c r="BK553" i="2"/>
  <c r="J552" i="2"/>
  <c r="BK551" i="2"/>
  <c r="J550" i="2"/>
  <c r="J549" i="2"/>
  <c r="BK548" i="2"/>
  <c r="J547" i="2"/>
  <c r="BK546" i="2"/>
  <c r="BK544" i="2"/>
  <c r="J542" i="2"/>
  <c r="J541" i="2"/>
  <c r="J540" i="2"/>
  <c r="BK538" i="2"/>
  <c r="J537" i="2"/>
  <c r="BK536" i="2"/>
  <c r="BK535" i="2"/>
  <c r="J532" i="2"/>
  <c r="J531" i="2"/>
  <c r="J526" i="2"/>
  <c r="J525" i="2"/>
  <c r="J524" i="2"/>
  <c r="J523" i="2"/>
  <c r="J522" i="2"/>
  <c r="J520" i="2"/>
  <c r="J517" i="2"/>
  <c r="BK516" i="2"/>
  <c r="BK513" i="2"/>
  <c r="BK511" i="2"/>
  <c r="J510" i="2"/>
  <c r="J508" i="2"/>
  <c r="J506" i="2"/>
  <c r="BK502" i="2"/>
  <c r="J501" i="2"/>
  <c r="J500" i="2"/>
  <c r="J498" i="2"/>
  <c r="J491" i="2"/>
  <c r="BK490" i="2"/>
  <c r="BK486" i="2"/>
  <c r="J484" i="2"/>
  <c r="J483" i="2"/>
  <c r="J479" i="2"/>
  <c r="BK477" i="2"/>
  <c r="J476" i="2"/>
  <c r="J475" i="2"/>
  <c r="J474" i="2"/>
  <c r="BK473" i="2"/>
  <c r="J472" i="2"/>
  <c r="BK471" i="2"/>
  <c r="J464" i="2"/>
  <c r="J460" i="2"/>
  <c r="J457" i="2"/>
  <c r="J454" i="2"/>
  <c r="J453" i="2"/>
  <c r="BK450" i="2"/>
  <c r="J449" i="2"/>
  <c r="J447" i="2"/>
  <c r="J446" i="2"/>
  <c r="BK445" i="2"/>
  <c r="J444" i="2"/>
  <c r="BK443" i="2"/>
  <c r="BK442" i="2"/>
  <c r="BK440" i="2"/>
  <c r="BK436" i="2"/>
  <c r="BK435" i="2"/>
  <c r="BK433" i="2"/>
  <c r="J432" i="2"/>
  <c r="J428" i="2"/>
  <c r="J423" i="2"/>
  <c r="BK422" i="2"/>
  <c r="J421" i="2"/>
  <c r="J420" i="2"/>
  <c r="J419" i="2"/>
  <c r="BK418" i="2"/>
  <c r="J417" i="2"/>
  <c r="BK416" i="2"/>
  <c r="J415" i="2"/>
  <c r="J412" i="2"/>
  <c r="J411" i="2"/>
  <c r="J410" i="2"/>
  <c r="J409" i="2"/>
  <c r="J405" i="2"/>
  <c r="BK403" i="2"/>
  <c r="J400" i="2"/>
  <c r="J393" i="2"/>
  <c r="J392" i="2"/>
  <c r="BK391" i="2"/>
  <c r="J387" i="2"/>
  <c r="BK386" i="2"/>
  <c r="J385" i="2"/>
  <c r="J384" i="2"/>
  <c r="J382" i="2"/>
  <c r="BK377" i="2"/>
  <c r="BK376" i="2"/>
  <c r="J373" i="2"/>
  <c r="BK369" i="2"/>
  <c r="BK368" i="2"/>
  <c r="BK359" i="2"/>
  <c r="J354" i="2"/>
  <c r="J352" i="2"/>
  <c r="BK344" i="2"/>
  <c r="BK343" i="2"/>
  <c r="BK341" i="2"/>
  <c r="J337" i="2"/>
  <c r="BK333" i="2"/>
  <c r="BK330" i="2"/>
  <c r="BK326" i="2"/>
  <c r="BK324" i="2"/>
  <c r="J322" i="2"/>
  <c r="J317" i="2"/>
  <c r="J314" i="2"/>
  <c r="J309" i="2"/>
  <c r="J307" i="2"/>
  <c r="J305" i="2"/>
  <c r="BK299" i="2"/>
  <c r="J289" i="2"/>
  <c r="J284" i="2"/>
  <c r="J270" i="2"/>
  <c r="J265" i="2"/>
  <c r="BK261" i="2"/>
  <c r="BK255" i="2"/>
  <c r="BK250" i="2"/>
  <c r="J242" i="2"/>
  <c r="BK239" i="2"/>
  <c r="BK228" i="2"/>
  <c r="BK217" i="2"/>
  <c r="BK215" i="2"/>
  <c r="BK213" i="2"/>
  <c r="J208" i="2"/>
  <c r="BK203" i="2"/>
  <c r="J193" i="2"/>
  <c r="J177" i="2"/>
  <c r="J172" i="2"/>
  <c r="AS95" i="1"/>
  <c r="J192" i="6"/>
  <c r="J191" i="6"/>
  <c r="J190" i="6"/>
  <c r="J188" i="6"/>
  <c r="J187" i="6"/>
  <c r="J186" i="6"/>
  <c r="J185" i="6"/>
  <c r="J184" i="6"/>
  <c r="BK183" i="6"/>
  <c r="BK182" i="6"/>
  <c r="BK181" i="6"/>
  <c r="J180" i="6"/>
  <c r="BK179" i="6"/>
  <c r="J178" i="6"/>
  <c r="J177" i="6"/>
  <c r="BK176" i="6"/>
  <c r="BK175" i="6"/>
  <c r="J174" i="6"/>
  <c r="J173" i="6"/>
  <c r="J172" i="6"/>
  <c r="BK171" i="6"/>
  <c r="BK170" i="6"/>
  <c r="BK169" i="6"/>
  <c r="J169" i="6"/>
  <c r="BK168" i="6"/>
  <c r="BK167" i="6"/>
  <c r="J166" i="6"/>
  <c r="J165" i="6"/>
  <c r="BK164" i="6"/>
  <c r="J163" i="6"/>
  <c r="J162" i="6"/>
  <c r="BK161" i="6"/>
  <c r="BK160" i="6"/>
  <c r="BK159" i="6"/>
  <c r="J158" i="6"/>
  <c r="J157" i="6"/>
  <c r="BK156" i="6"/>
  <c r="J155" i="6"/>
  <c r="BK154" i="6"/>
  <c r="BK150" i="6"/>
  <c r="J150" i="6"/>
  <c r="BK148" i="6"/>
  <c r="BK147" i="6"/>
  <c r="J145" i="6"/>
  <c r="BK143" i="6"/>
  <c r="BK142" i="6"/>
  <c r="BK141" i="6"/>
  <c r="J140" i="6"/>
  <c r="J139" i="6"/>
  <c r="BK138" i="6"/>
  <c r="BK137" i="6"/>
  <c r="J136" i="6"/>
  <c r="BK173" i="5"/>
  <c r="J171" i="5"/>
  <c r="J170" i="5"/>
  <c r="BK169" i="5"/>
  <c r="J168" i="5"/>
  <c r="J167" i="5"/>
  <c r="BK166" i="5"/>
  <c r="J166" i="5"/>
  <c r="J165" i="5"/>
  <c r="J164" i="5"/>
  <c r="BK163" i="5"/>
  <c r="J163" i="5"/>
  <c r="BK162" i="5"/>
  <c r="BK161" i="5"/>
  <c r="BK160" i="5"/>
  <c r="J159" i="5"/>
  <c r="BK158" i="5"/>
  <c r="BK157" i="5"/>
  <c r="BK156" i="5"/>
  <c r="BK155" i="5"/>
  <c r="BK154" i="5"/>
  <c r="J153" i="5"/>
  <c r="BK152" i="5"/>
  <c r="J151" i="5"/>
  <c r="J150" i="5"/>
  <c r="BK149" i="5"/>
  <c r="J149" i="5"/>
  <c r="J148" i="5"/>
  <c r="BK146" i="5"/>
  <c r="J144" i="5"/>
  <c r="BK143" i="5"/>
  <c r="BK142" i="5"/>
  <c r="J142" i="5"/>
  <c r="BK141" i="5"/>
  <c r="BK140" i="5"/>
  <c r="BK139" i="5"/>
  <c r="J138" i="5"/>
  <c r="J137" i="5"/>
  <c r="J136" i="5"/>
  <c r="J135" i="5"/>
  <c r="J133" i="5"/>
  <c r="J191" i="4"/>
  <c r="BK188" i="4"/>
  <c r="J188" i="4"/>
  <c r="BK186" i="4"/>
  <c r="J186" i="4"/>
  <c r="BK185" i="4"/>
  <c r="J185" i="4"/>
  <c r="BK184" i="4"/>
  <c r="J184" i="4"/>
  <c r="BK183" i="4"/>
  <c r="J183" i="4"/>
  <c r="BK182" i="4"/>
  <c r="J181" i="4"/>
  <c r="BK180" i="4"/>
  <c r="BK179" i="4"/>
  <c r="J178" i="4"/>
  <c r="BK177" i="4"/>
  <c r="BK176" i="4"/>
  <c r="BK175" i="4"/>
  <c r="BK174" i="4"/>
  <c r="J173" i="4"/>
  <c r="J172" i="4"/>
  <c r="BK171" i="4"/>
  <c r="J170" i="4"/>
  <c r="J169" i="4"/>
  <c r="J168" i="4"/>
  <c r="J167" i="4"/>
  <c r="J166" i="4"/>
  <c r="J165" i="4"/>
  <c r="J164" i="4"/>
  <c r="BK163" i="4"/>
  <c r="BK162" i="4"/>
  <c r="J161" i="4"/>
  <c r="J160" i="4"/>
  <c r="J159" i="4"/>
  <c r="BK158" i="4"/>
  <c r="BK157" i="4"/>
  <c r="J156" i="4"/>
  <c r="BK155" i="4"/>
  <c r="BK153" i="4"/>
  <c r="J152" i="4"/>
  <c r="BK151" i="4"/>
  <c r="J149" i="4"/>
  <c r="BK148" i="4"/>
  <c r="BK146" i="4"/>
  <c r="J145" i="4"/>
  <c r="J144" i="4"/>
  <c r="J143" i="4"/>
  <c r="J142" i="4"/>
  <c r="BK141" i="4"/>
  <c r="J140" i="4"/>
  <c r="J139" i="4"/>
  <c r="J138" i="4"/>
  <c r="J137" i="4"/>
  <c r="BK136" i="4"/>
  <c r="BK135" i="4"/>
  <c r="BK240" i="3"/>
  <c r="BK239" i="3"/>
  <c r="J236" i="3"/>
  <c r="BK233" i="3"/>
  <c r="J231" i="3"/>
  <c r="BK230" i="3"/>
  <c r="BK229" i="3"/>
  <c r="J226" i="3"/>
  <c r="BK223" i="3"/>
  <c r="J222" i="3"/>
  <c r="J219" i="3"/>
  <c r="BK217" i="3"/>
  <c r="J216" i="3"/>
  <c r="BK215" i="3"/>
  <c r="BK211" i="3"/>
  <c r="BK210" i="3"/>
  <c r="BK209" i="3"/>
  <c r="J206" i="3"/>
  <c r="BK201" i="3"/>
  <c r="J201" i="3"/>
  <c r="BK200" i="3"/>
  <c r="J199" i="3"/>
  <c r="BK196" i="3"/>
  <c r="BK192" i="3"/>
  <c r="BK190" i="3"/>
  <c r="J189" i="3"/>
  <c r="J185" i="3"/>
  <c r="BK181" i="3"/>
  <c r="BK179" i="3"/>
  <c r="J174" i="3"/>
  <c r="BK172" i="3"/>
  <c r="J162" i="3"/>
  <c r="J160" i="3"/>
  <c r="BK157" i="3"/>
  <c r="J150" i="3"/>
  <c r="BK149" i="3"/>
  <c r="BK140" i="3"/>
  <c r="BK760" i="2"/>
  <c r="J759" i="2"/>
  <c r="BK756" i="2"/>
  <c r="J755" i="2"/>
  <c r="J754" i="2"/>
  <c r="J753" i="2"/>
  <c r="J752" i="2"/>
  <c r="J751" i="2"/>
  <c r="J750" i="2"/>
  <c r="J749" i="2"/>
  <c r="J748" i="2"/>
  <c r="J747" i="2"/>
  <c r="J745" i="2"/>
  <c r="BK743" i="2"/>
  <c r="BK742" i="2"/>
  <c r="BK741" i="2"/>
  <c r="J740" i="2"/>
  <c r="BK738" i="2"/>
  <c r="BK737" i="2"/>
  <c r="BK735" i="2"/>
  <c r="J734" i="2"/>
  <c r="J732" i="2"/>
  <c r="J731" i="2"/>
  <c r="J729" i="2"/>
  <c r="J728" i="2"/>
  <c r="J726" i="2"/>
  <c r="J725" i="2"/>
  <c r="BK723" i="2"/>
  <c r="BK722" i="2"/>
  <c r="J718" i="2"/>
  <c r="J715" i="2"/>
  <c r="J714" i="2"/>
  <c r="BK713" i="2"/>
  <c r="J709" i="2"/>
  <c r="J708" i="2"/>
  <c r="J706" i="2"/>
  <c r="BK704" i="2"/>
  <c r="BK701" i="2"/>
  <c r="BK698" i="2"/>
  <c r="BK697" i="2"/>
  <c r="J695" i="2"/>
  <c r="J693" i="2"/>
  <c r="J692" i="2"/>
  <c r="J691" i="2"/>
  <c r="J690" i="2"/>
  <c r="BK689" i="2"/>
  <c r="J687" i="2"/>
  <c r="J686" i="2"/>
  <c r="BK676" i="2"/>
  <c r="J673" i="2"/>
  <c r="J672" i="2"/>
  <c r="J666" i="2"/>
  <c r="J664" i="2"/>
  <c r="J662" i="2"/>
  <c r="J661" i="2"/>
  <c r="BK659" i="2"/>
  <c r="J658" i="2"/>
  <c r="J654" i="2"/>
  <c r="J653" i="2"/>
  <c r="J650" i="2"/>
  <c r="J649" i="2"/>
  <c r="BK647" i="2"/>
  <c r="J646" i="2"/>
  <c r="BK645" i="2"/>
  <c r="J643" i="2"/>
  <c r="J640" i="2"/>
  <c r="BK638" i="2"/>
  <c r="BK633" i="2"/>
  <c r="J631" i="2"/>
  <c r="BK630" i="2"/>
  <c r="BK628" i="2"/>
  <c r="BK626" i="2"/>
  <c r="J624" i="2"/>
  <c r="BK622" i="2"/>
  <c r="J621" i="2"/>
  <c r="J620" i="2"/>
  <c r="J619" i="2"/>
  <c r="BK616" i="2"/>
  <c r="BK613" i="2"/>
  <c r="J608" i="2"/>
  <c r="BK607" i="2"/>
  <c r="BK605" i="2"/>
  <c r="J597" i="2"/>
  <c r="J595" i="2"/>
  <c r="J593" i="2"/>
  <c r="BK591" i="2"/>
  <c r="J590" i="2"/>
  <c r="J589" i="2"/>
  <c r="BK587" i="2"/>
  <c r="J585" i="2"/>
  <c r="J584" i="2"/>
  <c r="BK582" i="2"/>
  <c r="J578" i="2"/>
  <c r="BK577" i="2"/>
  <c r="BK576" i="2"/>
  <c r="BK575" i="2"/>
  <c r="J574" i="2"/>
  <c r="J546" i="2"/>
  <c r="BK545" i="2"/>
  <c r="BK542" i="2"/>
  <c r="BK541" i="2"/>
  <c r="BK540" i="2"/>
  <c r="J539" i="2"/>
  <c r="J538" i="2"/>
  <c r="BK537" i="2"/>
  <c r="BK533" i="2"/>
  <c r="BK531" i="2"/>
  <c r="BK530" i="2"/>
  <c r="J529" i="2"/>
  <c r="BK528" i="2"/>
  <c r="BK526" i="2"/>
  <c r="BK525" i="2"/>
  <c r="BK524" i="2"/>
  <c r="BK523" i="2"/>
  <c r="BK522" i="2"/>
  <c r="J521" i="2"/>
  <c r="BK520" i="2"/>
  <c r="J519" i="2"/>
  <c r="BK518" i="2"/>
  <c r="BK517" i="2"/>
  <c r="BK515" i="2"/>
  <c r="J513" i="2"/>
  <c r="J512" i="2"/>
  <c r="J511" i="2"/>
  <c r="BK510" i="2"/>
  <c r="BK509" i="2"/>
  <c r="BK508" i="2"/>
  <c r="J507" i="2"/>
  <c r="BK506" i="2"/>
  <c r="J505" i="2"/>
  <c r="J504" i="2"/>
  <c r="J503" i="2"/>
  <c r="J502" i="2"/>
  <c r="BK501" i="2"/>
  <c r="BK500" i="2"/>
  <c r="BK499" i="2"/>
  <c r="BK498" i="2"/>
  <c r="BK497" i="2"/>
  <c r="J496" i="2"/>
  <c r="BK495" i="2"/>
  <c r="J494" i="2"/>
  <c r="BK493" i="2"/>
  <c r="BK492" i="2"/>
  <c r="J489" i="2"/>
  <c r="BK488" i="2"/>
  <c r="BK487" i="2"/>
  <c r="J486" i="2"/>
  <c r="BK485" i="2"/>
  <c r="BK482" i="2"/>
  <c r="J481" i="2"/>
  <c r="BK480" i="2"/>
  <c r="BK479" i="2"/>
  <c r="J478" i="2"/>
  <c r="J477" i="2"/>
  <c r="BK476" i="2"/>
  <c r="BK474" i="2"/>
  <c r="BK472" i="2"/>
  <c r="J471" i="2"/>
  <c r="BK470" i="2"/>
  <c r="BK469" i="2"/>
  <c r="BK468" i="2"/>
  <c r="BK466" i="2"/>
  <c r="BK465" i="2"/>
  <c r="BK464" i="2"/>
  <c r="J462" i="2"/>
  <c r="BK461" i="2"/>
  <c r="BK459" i="2"/>
  <c r="BK458" i="2"/>
  <c r="BK457" i="2"/>
  <c r="J456" i="2"/>
  <c r="J455" i="2"/>
  <c r="BK454" i="2"/>
  <c r="BK453" i="2"/>
  <c r="BK452" i="2"/>
  <c r="J450" i="2"/>
  <c r="BK449" i="2"/>
  <c r="BK448" i="2"/>
  <c r="BK447" i="2"/>
  <c r="BK446" i="2"/>
  <c r="J443" i="2"/>
  <c r="J442" i="2"/>
  <c r="J441" i="2"/>
  <c r="J439" i="2"/>
  <c r="J438" i="2"/>
  <c r="BK437" i="2"/>
  <c r="J436" i="2"/>
  <c r="J435" i="2"/>
  <c r="J434" i="2"/>
  <c r="BK432" i="2"/>
  <c r="BK431" i="2"/>
  <c r="BK430" i="2"/>
  <c r="J429" i="2"/>
  <c r="BK428" i="2"/>
  <c r="BK427" i="2"/>
  <c r="J427" i="2"/>
  <c r="J426" i="2"/>
  <c r="J425" i="2"/>
  <c r="J424" i="2"/>
  <c r="BK423" i="2"/>
  <c r="J422" i="2"/>
  <c r="BK420" i="2"/>
  <c r="BK419" i="2"/>
  <c r="J418" i="2"/>
  <c r="BK417" i="2"/>
  <c r="J416" i="2"/>
  <c r="BK415" i="2"/>
  <c r="BK413" i="2"/>
  <c r="BK412" i="2"/>
  <c r="BK411" i="2"/>
  <c r="BK409" i="2"/>
  <c r="BK408" i="2"/>
  <c r="J408" i="2"/>
  <c r="BK407" i="2"/>
  <c r="BK406" i="2"/>
  <c r="BK405" i="2"/>
  <c r="J404" i="2"/>
  <c r="J403" i="2"/>
  <c r="BK402" i="2"/>
  <c r="J401" i="2"/>
  <c r="BK400" i="2"/>
  <c r="BK399" i="2"/>
  <c r="J398" i="2"/>
  <c r="BK396" i="2"/>
  <c r="BK395" i="2"/>
  <c r="BK394" i="2"/>
  <c r="BK393" i="2"/>
  <c r="BK392" i="2"/>
  <c r="J391" i="2"/>
  <c r="BK390" i="2"/>
  <c r="BK389" i="2"/>
  <c r="BK388" i="2"/>
  <c r="BK385" i="2"/>
  <c r="BK383" i="2"/>
  <c r="BK381" i="2"/>
  <c r="BK380" i="2"/>
  <c r="J379" i="2"/>
  <c r="J378" i="2"/>
  <c r="J376" i="2"/>
  <c r="BK374" i="2"/>
  <c r="BK373" i="2"/>
  <c r="BK371" i="2"/>
  <c r="J369" i="2"/>
  <c r="J368" i="2"/>
  <c r="J366" i="2"/>
  <c r="J364" i="2"/>
  <c r="J359" i="2"/>
  <c r="BK357" i="2"/>
  <c r="J355" i="2"/>
  <c r="BK354" i="2"/>
  <c r="BK352" i="2"/>
  <c r="J350" i="2"/>
  <c r="BK346" i="2"/>
  <c r="J343" i="2"/>
  <c r="J341" i="2"/>
  <c r="J339" i="2"/>
  <c r="BK335" i="2"/>
  <c r="J333" i="2"/>
  <c r="J330" i="2"/>
  <c r="J326" i="2"/>
  <c r="BK322" i="2"/>
  <c r="J321" i="2"/>
  <c r="J311" i="2"/>
  <c r="BK309" i="2"/>
  <c r="BK305" i="2"/>
  <c r="J299" i="2"/>
  <c r="BK297" i="2"/>
  <c r="J294" i="2"/>
  <c r="BK289" i="2"/>
  <c r="J288" i="2"/>
  <c r="BK284" i="2"/>
  <c r="J275" i="2"/>
  <c r="BK274" i="2"/>
  <c r="BK270" i="2"/>
  <c r="J269" i="2"/>
  <c r="J261" i="2"/>
  <c r="BK259" i="2"/>
  <c r="J255" i="2"/>
  <c r="J250" i="2"/>
  <c r="BK246" i="2"/>
  <c r="BK242" i="2"/>
  <c r="BK241" i="2"/>
  <c r="BK238" i="2"/>
  <c r="J228" i="2"/>
  <c r="J217" i="2"/>
  <c r="J215" i="2"/>
  <c r="J213" i="2"/>
  <c r="BK212" i="2"/>
  <c r="J203" i="2"/>
  <c r="BK199" i="2"/>
  <c r="BK193" i="2"/>
  <c r="BK191" i="2"/>
  <c r="BK186" i="2"/>
  <c r="J181" i="2"/>
  <c r="BK178" i="2"/>
  <c r="J168" i="2"/>
  <c r="J746" i="2"/>
  <c r="BK744" i="2"/>
  <c r="J743" i="2"/>
  <c r="BK739" i="2"/>
  <c r="J737" i="2"/>
  <c r="BK733" i="2"/>
  <c r="J730" i="2"/>
  <c r="J727" i="2"/>
  <c r="J724" i="2"/>
  <c r="J723" i="2"/>
  <c r="J721" i="2"/>
  <c r="J720" i="2"/>
  <c r="BK719" i="2"/>
  <c r="BK718" i="2"/>
  <c r="J717" i="2"/>
  <c r="J716" i="2"/>
  <c r="BK714" i="2"/>
  <c r="J712" i="2"/>
  <c r="J711" i="2"/>
  <c r="J710" i="2"/>
  <c r="BK707" i="2"/>
  <c r="J704" i="2"/>
  <c r="BK703" i="2"/>
  <c r="BK700" i="2"/>
  <c r="J699" i="2"/>
  <c r="J696" i="2"/>
  <c r="BK692" i="2"/>
  <c r="J688" i="2"/>
  <c r="BK687" i="2"/>
  <c r="J684" i="2"/>
  <c r="BK683" i="2"/>
  <c r="J679" i="2"/>
  <c r="J677" i="2"/>
  <c r="J676" i="2"/>
  <c r="J674" i="2"/>
  <c r="BK670" i="2"/>
  <c r="J663" i="2"/>
  <c r="BK662" i="2"/>
  <c r="BK661" i="2"/>
  <c r="BK656" i="2"/>
  <c r="BK654" i="2"/>
  <c r="BK652" i="2"/>
  <c r="BK649" i="2"/>
  <c r="J648" i="2"/>
  <c r="J644" i="2"/>
  <c r="BK642" i="2"/>
  <c r="J637" i="2"/>
  <c r="J636" i="2"/>
  <c r="BK635" i="2"/>
  <c r="J634" i="2"/>
  <c r="J632" i="2"/>
  <c r="BK631" i="2"/>
  <c r="J630" i="2"/>
  <c r="BK629" i="2"/>
  <c r="BK625" i="2"/>
  <c r="BK620" i="2"/>
  <c r="J618" i="2"/>
  <c r="J610" i="2"/>
  <c r="J607" i="2"/>
  <c r="J605" i="2"/>
  <c r="J603" i="2"/>
  <c r="BK600" i="2"/>
  <c r="J599" i="2"/>
  <c r="BK595" i="2"/>
  <c r="BK594" i="2"/>
  <c r="J592" i="2"/>
  <c r="BK588" i="2"/>
  <c r="J587" i="2"/>
  <c r="BK586" i="2"/>
  <c r="BK583" i="2"/>
  <c r="J581" i="2"/>
  <c r="J580" i="2"/>
  <c r="J579" i="2"/>
  <c r="J576" i="2"/>
  <c r="BK573" i="2"/>
  <c r="BK571" i="2"/>
  <c r="BK570" i="2"/>
  <c r="J570" i="2"/>
  <c r="J569" i="2"/>
  <c r="J568" i="2"/>
  <c r="J567" i="2"/>
  <c r="BK566" i="2"/>
  <c r="BK565" i="2"/>
  <c r="J564" i="2"/>
  <c r="BK563" i="2"/>
  <c r="J562" i="2"/>
  <c r="BK561" i="2"/>
  <c r="BK560" i="2"/>
  <c r="J559" i="2"/>
  <c r="J558" i="2"/>
  <c r="BK557" i="2"/>
  <c r="BK556" i="2"/>
  <c r="BK555" i="2"/>
  <c r="BK554" i="2"/>
  <c r="J553" i="2"/>
  <c r="BK552" i="2"/>
  <c r="J551" i="2"/>
  <c r="BK550" i="2"/>
  <c r="BK549" i="2"/>
  <c r="J548" i="2"/>
  <c r="BK547" i="2"/>
  <c r="J545" i="2"/>
  <c r="J544" i="2"/>
  <c r="BK539" i="2"/>
  <c r="J536" i="2"/>
  <c r="J535" i="2"/>
  <c r="J533" i="2"/>
  <c r="BK532" i="2"/>
  <c r="J530" i="2"/>
  <c r="BK529" i="2"/>
  <c r="J528" i="2"/>
  <c r="BK521" i="2"/>
  <c r="BK519" i="2"/>
  <c r="J518" i="2"/>
  <c r="J516" i="2"/>
  <c r="J515" i="2"/>
  <c r="BK512" i="2"/>
  <c r="J509" i="2"/>
  <c r="BK507" i="2"/>
  <c r="BK505" i="2"/>
  <c r="BK504" i="2"/>
  <c r="BK503" i="2"/>
  <c r="J499" i="2"/>
  <c r="J497" i="2"/>
  <c r="BK496" i="2"/>
  <c r="J495" i="2"/>
  <c r="BK494" i="2"/>
  <c r="J493" i="2"/>
  <c r="J492" i="2"/>
  <c r="BK491" i="2"/>
  <c r="J490" i="2"/>
  <c r="BK489" i="2"/>
  <c r="J488" i="2"/>
  <c r="J487" i="2"/>
  <c r="J485" i="2"/>
  <c r="BK484" i="2"/>
  <c r="BK483" i="2"/>
  <c r="J482" i="2"/>
  <c r="BK481" i="2"/>
  <c r="J480" i="2"/>
  <c r="BK478" i="2"/>
  <c r="BK475" i="2"/>
  <c r="J473" i="2"/>
  <c r="J470" i="2"/>
  <c r="J469" i="2"/>
  <c r="J468" i="2"/>
  <c r="J466" i="2"/>
  <c r="J465" i="2"/>
  <c r="BK462" i="2"/>
  <c r="J461" i="2"/>
  <c r="BK460" i="2"/>
  <c r="J459" i="2"/>
  <c r="J458" i="2"/>
  <c r="BK456" i="2"/>
  <c r="BK455" i="2"/>
  <c r="J452" i="2"/>
  <c r="J448" i="2"/>
  <c r="J445" i="2"/>
  <c r="BK444" i="2"/>
  <c r="BK441" i="2"/>
  <c r="J440" i="2"/>
  <c r="BK439" i="2"/>
  <c r="BK438" i="2"/>
  <c r="J437" i="2"/>
  <c r="BK434" i="2"/>
  <c r="J433" i="2"/>
  <c r="J431" i="2"/>
  <c r="J430" i="2"/>
  <c r="BK429" i="2"/>
  <c r="BK426" i="2"/>
  <c r="BK425" i="2"/>
  <c r="BK424" i="2"/>
  <c r="BK421" i="2"/>
  <c r="J413" i="2"/>
  <c r="BK410" i="2"/>
  <c r="J407" i="2"/>
  <c r="J406" i="2"/>
  <c r="BK404" i="2"/>
  <c r="J402" i="2"/>
  <c r="BK401" i="2"/>
  <c r="J399" i="2"/>
  <c r="BK398" i="2"/>
  <c r="J396" i="2"/>
  <c r="J395" i="2"/>
  <c r="J394" i="2"/>
  <c r="J390" i="2"/>
  <c r="J389" i="2"/>
  <c r="J388" i="2"/>
  <c r="BK387" i="2"/>
  <c r="J386" i="2"/>
  <c r="BK384" i="2"/>
  <c r="J383" i="2"/>
  <c r="BK382" i="2"/>
  <c r="J381" i="2"/>
  <c r="J380" i="2"/>
  <c r="BK379" i="2"/>
  <c r="BK378" i="2"/>
  <c r="J377" i="2"/>
  <c r="J374" i="2"/>
  <c r="J371" i="2"/>
  <c r="BK366" i="2"/>
  <c r="BK364" i="2"/>
  <c r="J357" i="2"/>
  <c r="BK355" i="2"/>
  <c r="BK350" i="2"/>
  <c r="J346" i="2"/>
  <c r="J344" i="2"/>
  <c r="BK339" i="2"/>
  <c r="BK337" i="2"/>
  <c r="J335" i="2"/>
  <c r="J324" i="2"/>
  <c r="BK321" i="2"/>
  <c r="BK317" i="2"/>
  <c r="BK314" i="2"/>
  <c r="BK311" i="2"/>
  <c r="BK307" i="2"/>
  <c r="J297" i="2"/>
  <c r="BK294" i="2"/>
  <c r="BK288" i="2"/>
  <c r="BK275" i="2"/>
  <c r="J274" i="2"/>
  <c r="BK269" i="2"/>
  <c r="BK265" i="2"/>
  <c r="J259" i="2"/>
  <c r="J246" i="2"/>
  <c r="J241" i="2"/>
  <c r="J239" i="2"/>
  <c r="J238" i="2"/>
  <c r="J212" i="2"/>
  <c r="BK208" i="2"/>
  <c r="J199" i="2"/>
  <c r="J191" i="2"/>
  <c r="J186" i="2"/>
  <c r="BK181" i="2"/>
  <c r="J178" i="2"/>
  <c r="BK177" i="2"/>
  <c r="BK172" i="2"/>
  <c r="BK168" i="2"/>
  <c r="P167" i="2" l="1"/>
  <c r="T167" i="2"/>
  <c r="P180" i="2"/>
  <c r="T180" i="2"/>
  <c r="P198" i="2"/>
  <c r="T198" i="2"/>
  <c r="P254" i="2"/>
  <c r="T254" i="2"/>
  <c r="P273" i="2"/>
  <c r="T273" i="2"/>
  <c r="P313" i="2"/>
  <c r="T313" i="2"/>
  <c r="R332" i="2"/>
  <c r="T332" i="2"/>
  <c r="P338" i="2"/>
  <c r="BK353" i="2"/>
  <c r="J353" i="2" s="1"/>
  <c r="J110" i="2" s="1"/>
  <c r="R353" i="2"/>
  <c r="BK397" i="2"/>
  <c r="J397" i="2" s="1"/>
  <c r="J111" i="2" s="1"/>
  <c r="R397" i="2"/>
  <c r="BK414" i="2"/>
  <c r="J414" i="2" s="1"/>
  <c r="J112" i="2" s="1"/>
  <c r="R414" i="2"/>
  <c r="BK451" i="2"/>
  <c r="J451" i="2" s="1"/>
  <c r="J113" i="2" s="1"/>
  <c r="R451" i="2"/>
  <c r="BK463" i="2"/>
  <c r="J463" i="2"/>
  <c r="J114" i="2"/>
  <c r="P463" i="2"/>
  <c r="T463" i="2"/>
  <c r="P467" i="2"/>
  <c r="T467" i="2"/>
  <c r="P514" i="2"/>
  <c r="T514" i="2"/>
  <c r="R527" i="2"/>
  <c r="BK534" i="2"/>
  <c r="J534" i="2"/>
  <c r="J118" i="2" s="1"/>
  <c r="P534" i="2"/>
  <c r="BK543" i="2"/>
  <c r="J543" i="2" s="1"/>
  <c r="J119" i="2" s="1"/>
  <c r="R543" i="2"/>
  <c r="BK572" i="2"/>
  <c r="J572" i="2" s="1"/>
  <c r="J120" i="2" s="1"/>
  <c r="R572" i="2"/>
  <c r="BK596" i="2"/>
  <c r="J596" i="2"/>
  <c r="J121" i="2" s="1"/>
  <c r="R596" i="2"/>
  <c r="BK606" i="2"/>
  <c r="J606" i="2"/>
  <c r="J122" i="2" s="1"/>
  <c r="R606" i="2"/>
  <c r="T606" i="2"/>
  <c r="R609" i="2"/>
  <c r="BK623" i="2"/>
  <c r="J623" i="2"/>
  <c r="J124" i="2" s="1"/>
  <c r="R623" i="2"/>
  <c r="BK639" i="2"/>
  <c r="J639" i="2"/>
  <c r="J125" i="2" s="1"/>
  <c r="R639" i="2"/>
  <c r="BK651" i="2"/>
  <c r="J651" i="2"/>
  <c r="J126" i="2" s="1"/>
  <c r="R651" i="2"/>
  <c r="BK657" i="2"/>
  <c r="J657" i="2"/>
  <c r="J127" i="2" s="1"/>
  <c r="BK665" i="2"/>
  <c r="J665" i="2" s="1"/>
  <c r="J128" i="2" s="1"/>
  <c r="R665" i="2"/>
  <c r="BK675" i="2"/>
  <c r="J675" i="2" s="1"/>
  <c r="J129" i="2" s="1"/>
  <c r="R675" i="2"/>
  <c r="R682" i="2"/>
  <c r="T682" i="2"/>
  <c r="P685" i="2"/>
  <c r="T685" i="2"/>
  <c r="P694" i="2"/>
  <c r="T694" i="2"/>
  <c r="P702" i="2"/>
  <c r="R702" i="2"/>
  <c r="T702" i="2"/>
  <c r="P705" i="2"/>
  <c r="T705" i="2"/>
  <c r="P736" i="2"/>
  <c r="T736" i="2"/>
  <c r="P757" i="2"/>
  <c r="T757" i="2"/>
  <c r="P770" i="2"/>
  <c r="T770" i="2"/>
  <c r="BK139" i="3"/>
  <c r="R139" i="3"/>
  <c r="BK171" i="3"/>
  <c r="J171" i="3" s="1"/>
  <c r="J102" i="3" s="1"/>
  <c r="R171" i="3"/>
  <c r="R198" i="3"/>
  <c r="T198" i="3"/>
  <c r="P208" i="3"/>
  <c r="T208" i="3"/>
  <c r="P221" i="3"/>
  <c r="R221" i="3"/>
  <c r="BK228" i="3"/>
  <c r="J228" i="3" s="1"/>
  <c r="J108" i="3" s="1"/>
  <c r="P228" i="3"/>
  <c r="T228" i="3"/>
  <c r="P238" i="3"/>
  <c r="T238" i="3"/>
  <c r="P134" i="4"/>
  <c r="T134" i="4"/>
  <c r="P147" i="4"/>
  <c r="T147" i="4"/>
  <c r="R150" i="4"/>
  <c r="BK154" i="4"/>
  <c r="J154" i="4" s="1"/>
  <c r="J103" i="4" s="1"/>
  <c r="T154" i="4"/>
  <c r="BK134" i="5"/>
  <c r="J134" i="5"/>
  <c r="J101" i="5" s="1"/>
  <c r="R134" i="5"/>
  <c r="R131" i="5" s="1"/>
  <c r="R130" i="5" s="1"/>
  <c r="BK147" i="5"/>
  <c r="J147" i="5" s="1"/>
  <c r="J103" i="5" s="1"/>
  <c r="T147" i="5"/>
  <c r="BK135" i="6"/>
  <c r="J135" i="6"/>
  <c r="J100" i="6" s="1"/>
  <c r="R135" i="6"/>
  <c r="BK146" i="6"/>
  <c r="J146" i="6"/>
  <c r="J102" i="6" s="1"/>
  <c r="P146" i="6"/>
  <c r="T146" i="6"/>
  <c r="P153" i="6"/>
  <c r="P152" i="6" s="1"/>
  <c r="R153" i="6"/>
  <c r="R152" i="6" s="1"/>
  <c r="BK189" i="6"/>
  <c r="J189" i="6" s="1"/>
  <c r="J107" i="6" s="1"/>
  <c r="R189" i="6"/>
  <c r="BK167" i="2"/>
  <c r="J167" i="2" s="1"/>
  <c r="J100" i="2" s="1"/>
  <c r="R167" i="2"/>
  <c r="BK180" i="2"/>
  <c r="J180" i="2" s="1"/>
  <c r="J101" i="2" s="1"/>
  <c r="R180" i="2"/>
  <c r="BK198" i="2"/>
  <c r="J198" i="2" s="1"/>
  <c r="J102" i="2" s="1"/>
  <c r="R198" i="2"/>
  <c r="BK254" i="2"/>
  <c r="J254" i="2" s="1"/>
  <c r="J103" i="2" s="1"/>
  <c r="R254" i="2"/>
  <c r="BK273" i="2"/>
  <c r="J273" i="2" s="1"/>
  <c r="J104" i="2" s="1"/>
  <c r="R273" i="2"/>
  <c r="BK313" i="2"/>
  <c r="J313" i="2" s="1"/>
  <c r="J105" i="2" s="1"/>
  <c r="R313" i="2"/>
  <c r="BK332" i="2"/>
  <c r="P332" i="2"/>
  <c r="BK338" i="2"/>
  <c r="J338" i="2" s="1"/>
  <c r="J109" i="2" s="1"/>
  <c r="R338" i="2"/>
  <c r="T338" i="2"/>
  <c r="P353" i="2"/>
  <c r="T353" i="2"/>
  <c r="P397" i="2"/>
  <c r="T397" i="2"/>
  <c r="P414" i="2"/>
  <c r="T414" i="2"/>
  <c r="P451" i="2"/>
  <c r="T451" i="2"/>
  <c r="R463" i="2"/>
  <c r="BK467" i="2"/>
  <c r="J467" i="2" s="1"/>
  <c r="J115" i="2" s="1"/>
  <c r="R467" i="2"/>
  <c r="BK514" i="2"/>
  <c r="J514" i="2" s="1"/>
  <c r="J116" i="2" s="1"/>
  <c r="R514" i="2"/>
  <c r="BK527" i="2"/>
  <c r="J527" i="2" s="1"/>
  <c r="J117" i="2" s="1"/>
  <c r="P527" i="2"/>
  <c r="T527" i="2"/>
  <c r="R534" i="2"/>
  <c r="T534" i="2"/>
  <c r="P543" i="2"/>
  <c r="T543" i="2"/>
  <c r="P572" i="2"/>
  <c r="T572" i="2"/>
  <c r="P596" i="2"/>
  <c r="T596" i="2"/>
  <c r="P606" i="2"/>
  <c r="BK609" i="2"/>
  <c r="J609" i="2" s="1"/>
  <c r="J123" i="2" s="1"/>
  <c r="P609" i="2"/>
  <c r="T609" i="2"/>
  <c r="P623" i="2"/>
  <c r="T623" i="2"/>
  <c r="P639" i="2"/>
  <c r="T639" i="2"/>
  <c r="P651" i="2"/>
  <c r="T651" i="2"/>
  <c r="P657" i="2"/>
  <c r="R657" i="2"/>
  <c r="T657" i="2"/>
  <c r="P665" i="2"/>
  <c r="T665" i="2"/>
  <c r="P675" i="2"/>
  <c r="T675" i="2"/>
  <c r="BK682" i="2"/>
  <c r="P682" i="2"/>
  <c r="P681" i="2"/>
  <c r="BK685" i="2"/>
  <c r="J685" i="2"/>
  <c r="J133" i="2" s="1"/>
  <c r="R685" i="2"/>
  <c r="BK694" i="2"/>
  <c r="J694" i="2"/>
  <c r="J134" i="2" s="1"/>
  <c r="R694" i="2"/>
  <c r="BK702" i="2"/>
  <c r="J702" i="2"/>
  <c r="J135" i="2" s="1"/>
  <c r="BK705" i="2"/>
  <c r="J705" i="2" s="1"/>
  <c r="J136" i="2" s="1"/>
  <c r="R705" i="2"/>
  <c r="BK736" i="2"/>
  <c r="J736" i="2" s="1"/>
  <c r="J137" i="2" s="1"/>
  <c r="R736" i="2"/>
  <c r="BK757" i="2"/>
  <c r="J757" i="2" s="1"/>
  <c r="J138" i="2" s="1"/>
  <c r="R757" i="2"/>
  <c r="BK770" i="2"/>
  <c r="J770" i="2" s="1"/>
  <c r="J139" i="2" s="1"/>
  <c r="R770" i="2"/>
  <c r="P139" i="3"/>
  <c r="T139" i="3"/>
  <c r="P171" i="3"/>
  <c r="T171" i="3"/>
  <c r="BK198" i="3"/>
  <c r="J198" i="3" s="1"/>
  <c r="J103" i="3" s="1"/>
  <c r="P198" i="3"/>
  <c r="BK208" i="3"/>
  <c r="J208" i="3" s="1"/>
  <c r="J104" i="3" s="1"/>
  <c r="R208" i="3"/>
  <c r="BK221" i="3"/>
  <c r="J221" i="3" s="1"/>
  <c r="J105" i="3" s="1"/>
  <c r="T221" i="3"/>
  <c r="R228" i="3"/>
  <c r="BK238" i="3"/>
  <c r="J238" i="3"/>
  <c r="J111" i="3" s="1"/>
  <c r="R238" i="3"/>
  <c r="BK134" i="4"/>
  <c r="J134" i="4"/>
  <c r="J100" i="4" s="1"/>
  <c r="R134" i="4"/>
  <c r="BK147" i="4"/>
  <c r="J147" i="4"/>
  <c r="J101" i="4" s="1"/>
  <c r="R147" i="4"/>
  <c r="BK150" i="4"/>
  <c r="J150" i="4"/>
  <c r="J102" i="4" s="1"/>
  <c r="P150" i="4"/>
  <c r="T150" i="4"/>
  <c r="P154" i="4"/>
  <c r="R154" i="4"/>
  <c r="P134" i="5"/>
  <c r="P131" i="5" s="1"/>
  <c r="P130" i="5" s="1"/>
  <c r="AU99" i="1" s="1"/>
  <c r="T134" i="5"/>
  <c r="T131" i="5" s="1"/>
  <c r="T130" i="5" s="1"/>
  <c r="P147" i="5"/>
  <c r="R147" i="5"/>
  <c r="P135" i="6"/>
  <c r="P134" i="6"/>
  <c r="T135" i="6"/>
  <c r="T134" i="6"/>
  <c r="R146" i="6"/>
  <c r="BK153" i="6"/>
  <c r="J153" i="6" s="1"/>
  <c r="J106" i="6" s="1"/>
  <c r="T153" i="6"/>
  <c r="T152" i="6"/>
  <c r="P189" i="6"/>
  <c r="T189" i="6"/>
  <c r="E153" i="2"/>
  <c r="F162" i="2"/>
  <c r="BF168" i="2"/>
  <c r="BF191" i="2"/>
  <c r="BF203" i="2"/>
  <c r="BF305" i="2"/>
  <c r="BF335" i="2"/>
  <c r="BF350" i="2"/>
  <c r="BF376" i="2"/>
  <c r="BF385" i="2"/>
  <c r="BF386" i="2"/>
  <c r="BF392" i="2"/>
  <c r="BF406" i="2"/>
  <c r="BF409" i="2"/>
  <c r="BF420" i="2"/>
  <c r="BF436" i="2"/>
  <c r="BF444" i="2"/>
  <c r="BF447" i="2"/>
  <c r="BF450" i="2"/>
  <c r="BF469" i="2"/>
  <c r="BF472" i="2"/>
  <c r="BF473" i="2"/>
  <c r="BF476" i="2"/>
  <c r="BF479" i="2"/>
  <c r="BF484" i="2"/>
  <c r="BF492" i="2"/>
  <c r="BF499" i="2"/>
  <c r="BF500" i="2"/>
  <c r="BF508" i="2"/>
  <c r="BF513" i="2"/>
  <c r="BF535" i="2"/>
  <c r="BF540" i="2"/>
  <c r="BF549" i="2"/>
  <c r="BF551" i="2"/>
  <c r="BF555" i="2"/>
  <c r="BF558" i="2"/>
  <c r="BF560" i="2"/>
  <c r="BF561" i="2"/>
  <c r="BF562" i="2"/>
  <c r="BF565" i="2"/>
  <c r="BF566" i="2"/>
  <c r="BF567" i="2"/>
  <c r="BF569" i="2"/>
  <c r="BF575" i="2"/>
  <c r="BF579" i="2"/>
  <c r="BF586" i="2"/>
  <c r="BF619" i="2"/>
  <c r="BF631" i="2"/>
  <c r="BF633" i="2"/>
  <c r="BF643" i="2"/>
  <c r="BF658" i="2"/>
  <c r="BF663" i="2"/>
  <c r="BF670" i="2"/>
  <c r="BF683" i="2"/>
  <c r="BF691" i="2"/>
  <c r="BF703" i="2"/>
  <c r="BF711" i="2"/>
  <c r="BF716" i="2"/>
  <c r="BF729" i="2"/>
  <c r="BF733" i="2"/>
  <c r="BF742" i="2"/>
  <c r="BF746" i="2"/>
  <c r="J91" i="2"/>
  <c r="J93" i="2"/>
  <c r="J94" i="2"/>
  <c r="BF172" i="2"/>
  <c r="BF177" i="2"/>
  <c r="BF178" i="2"/>
  <c r="BF181" i="2"/>
  <c r="BF186" i="2"/>
  <c r="BF193" i="2"/>
  <c r="BF199" i="2"/>
  <c r="BF208" i="2"/>
  <c r="BF212" i="2"/>
  <c r="BF213" i="2"/>
  <c r="BF215" i="2"/>
  <c r="BF217" i="2"/>
  <c r="BF228" i="2"/>
  <c r="BF239" i="2"/>
  <c r="BF242" i="2"/>
  <c r="BF246" i="2"/>
  <c r="BF250" i="2"/>
  <c r="BF255" i="2"/>
  <c r="BF259" i="2"/>
  <c r="BF265" i="2"/>
  <c r="BF269" i="2"/>
  <c r="BF270" i="2"/>
  <c r="BF274" i="2"/>
  <c r="BF275" i="2"/>
  <c r="BF284" i="2"/>
  <c r="BF289" i="2"/>
  <c r="BF294" i="2"/>
  <c r="BF297" i="2"/>
  <c r="BF299" i="2"/>
  <c r="BF307" i="2"/>
  <c r="BF309" i="2"/>
  <c r="BF311" i="2"/>
  <c r="BF317" i="2"/>
  <c r="BF321" i="2"/>
  <c r="BF324" i="2"/>
  <c r="BF326" i="2"/>
  <c r="BF330" i="2"/>
  <c r="BF333" i="2"/>
  <c r="BF337" i="2"/>
  <c r="BF339" i="2"/>
  <c r="BF341" i="2"/>
  <c r="BF344" i="2"/>
  <c r="BF346" i="2"/>
  <c r="BF355" i="2"/>
  <c r="BF357" i="2"/>
  <c r="BF359" i="2"/>
  <c r="BF364" i="2"/>
  <c r="BF366" i="2"/>
  <c r="BF368" i="2"/>
  <c r="BF369" i="2"/>
  <c r="BF371" i="2"/>
  <c r="BF373" i="2"/>
  <c r="BF374" i="2"/>
  <c r="BF377" i="2"/>
  <c r="BF378" i="2"/>
  <c r="BF379" i="2"/>
  <c r="BF380" i="2"/>
  <c r="BF381" i="2"/>
  <c r="BF382" i="2"/>
  <c r="BF384" i="2"/>
  <c r="BF387" i="2"/>
  <c r="BF389" i="2"/>
  <c r="BF390" i="2"/>
  <c r="BF391" i="2"/>
  <c r="BF393" i="2"/>
  <c r="BF394" i="2"/>
  <c r="BF395" i="2"/>
  <c r="BF396" i="2"/>
  <c r="BF398" i="2"/>
  <c r="BF399" i="2"/>
  <c r="BF400" i="2"/>
  <c r="BF401" i="2"/>
  <c r="BF402" i="2"/>
  <c r="BF403" i="2"/>
  <c r="BF404" i="2"/>
  <c r="BF408" i="2"/>
  <c r="BF410" i="2"/>
  <c r="BF411" i="2"/>
  <c r="BF412" i="2"/>
  <c r="BF413" i="2"/>
  <c r="BF415" i="2"/>
  <c r="BF416" i="2"/>
  <c r="BF417" i="2"/>
  <c r="BF418" i="2"/>
  <c r="BF419" i="2"/>
  <c r="BF421" i="2"/>
  <c r="BF422" i="2"/>
  <c r="BF423" i="2"/>
  <c r="BF425" i="2"/>
  <c r="BF426" i="2"/>
  <c r="BF427" i="2"/>
  <c r="BF428" i="2"/>
  <c r="BF429" i="2"/>
  <c r="BF430" i="2"/>
  <c r="BF431" i="2"/>
  <c r="BF434" i="2"/>
  <c r="BF435" i="2"/>
  <c r="BF437" i="2"/>
  <c r="BF440" i="2"/>
  <c r="BF441" i="2"/>
  <c r="BF442" i="2"/>
  <c r="BF445" i="2"/>
  <c r="BF446" i="2"/>
  <c r="BF448" i="2"/>
  <c r="BF449" i="2"/>
  <c r="BF452" i="2"/>
  <c r="BF453" i="2"/>
  <c r="BF454" i="2"/>
  <c r="BF455" i="2"/>
  <c r="BF456" i="2"/>
  <c r="BF457" i="2"/>
  <c r="BF458" i="2"/>
  <c r="BF460" i="2"/>
  <c r="BF461" i="2"/>
  <c r="BF464" i="2"/>
  <c r="BF466" i="2"/>
  <c r="BF468" i="2"/>
  <c r="BF470" i="2"/>
  <c r="BF471" i="2"/>
  <c r="BF474" i="2"/>
  <c r="BF475" i="2"/>
  <c r="BF480" i="2"/>
  <c r="BF481" i="2"/>
  <c r="BF485" i="2"/>
  <c r="BF486" i="2"/>
  <c r="BF488" i="2"/>
  <c r="BF490" i="2"/>
  <c r="BF491" i="2"/>
  <c r="BF493" i="2"/>
  <c r="BF494" i="2"/>
  <c r="BF496" i="2"/>
  <c r="BF497" i="2"/>
  <c r="BF498" i="2"/>
  <c r="BF501" i="2"/>
  <c r="BF502" i="2"/>
  <c r="BF503" i="2"/>
  <c r="BF504" i="2"/>
  <c r="BF506" i="2"/>
  <c r="BF507" i="2"/>
  <c r="BF509" i="2"/>
  <c r="BF510" i="2"/>
  <c r="BF511" i="2"/>
  <c r="BF512" i="2"/>
  <c r="BF515" i="2"/>
  <c r="BF516" i="2"/>
  <c r="BF517" i="2"/>
  <c r="BF518" i="2"/>
  <c r="BF519" i="2"/>
  <c r="BF520" i="2"/>
  <c r="BF521" i="2"/>
  <c r="BF522" i="2"/>
  <c r="BF523" i="2"/>
  <c r="BF525" i="2"/>
  <c r="BF526" i="2"/>
  <c r="BF528" i="2"/>
  <c r="BF529" i="2"/>
  <c r="BF530" i="2"/>
  <c r="BF532" i="2"/>
  <c r="BF533" i="2"/>
  <c r="BF536" i="2"/>
  <c r="BF537" i="2"/>
  <c r="BF538" i="2"/>
  <c r="BF539" i="2"/>
  <c r="BF541" i="2"/>
  <c r="BF542" i="2"/>
  <c r="BF544" i="2"/>
  <c r="BF545" i="2"/>
  <c r="BF573" i="2"/>
  <c r="BF585" i="2"/>
  <c r="BF587" i="2"/>
  <c r="BF599" i="2"/>
  <c r="BF603" i="2"/>
  <c r="BF620" i="2"/>
  <c r="BF630" i="2"/>
  <c r="BF635" i="2"/>
  <c r="BF640" i="2"/>
  <c r="BF645" i="2"/>
  <c r="BF648" i="2"/>
  <c r="BF653" i="2"/>
  <c r="BF656" i="2"/>
  <c r="BF664" i="2"/>
  <c r="BF673" i="2"/>
  <c r="BF686" i="2"/>
  <c r="BF690" i="2"/>
  <c r="BF693" i="2"/>
  <c r="BF695" i="2"/>
  <c r="BF706" i="2"/>
  <c r="BF708" i="2"/>
  <c r="BF715" i="2"/>
  <c r="BF724" i="2"/>
  <c r="BF726" i="2"/>
  <c r="BF727" i="2"/>
  <c r="BF728" i="2"/>
  <c r="BF731" i="2"/>
  <c r="BF748" i="2"/>
  <c r="BK329" i="2"/>
  <c r="J329" i="2"/>
  <c r="J106" i="2" s="1"/>
  <c r="BK678" i="2"/>
  <c r="J678" i="2" s="1"/>
  <c r="J130" i="2" s="1"/>
  <c r="E85" i="3"/>
  <c r="J91" i="3"/>
  <c r="J93" i="3"/>
  <c r="F94" i="3"/>
  <c r="J94" i="3"/>
  <c r="BF149" i="3"/>
  <c r="BF160" i="3"/>
  <c r="BF174" i="3"/>
  <c r="BF181" i="3"/>
  <c r="BF185" i="3"/>
  <c r="BF196" i="3"/>
  <c r="BF201" i="3"/>
  <c r="BF206" i="3"/>
  <c r="BF215" i="3"/>
  <c r="BF217" i="3"/>
  <c r="BF229" i="3"/>
  <c r="BF230" i="3"/>
  <c r="BF236" i="3"/>
  <c r="BF239" i="3"/>
  <c r="BK159" i="3"/>
  <c r="J159" i="3" s="1"/>
  <c r="J101" i="3" s="1"/>
  <c r="BK225" i="3"/>
  <c r="J225" i="3"/>
  <c r="J106" i="3" s="1"/>
  <c r="BK235" i="3"/>
  <c r="J235" i="3" s="1"/>
  <c r="J110" i="3" s="1"/>
  <c r="F93" i="4"/>
  <c r="F94" i="4"/>
  <c r="J94" i="4"/>
  <c r="E120" i="4"/>
  <c r="BF137" i="4"/>
  <c r="BF138" i="4"/>
  <c r="BF139" i="4"/>
  <c r="BF141" i="4"/>
  <c r="BF143" i="4"/>
  <c r="BF144" i="4"/>
  <c r="BF146" i="4"/>
  <c r="BF148" i="4"/>
  <c r="BF149" i="4"/>
  <c r="BF151" i="4"/>
  <c r="BF153" i="4"/>
  <c r="BF155" i="4"/>
  <c r="BF157" i="4"/>
  <c r="BF158" i="4"/>
  <c r="BF160" i="4"/>
  <c r="BF163" i="4"/>
  <c r="BF164" i="4"/>
  <c r="BF165" i="4"/>
  <c r="BF167" i="4"/>
  <c r="BF168" i="4"/>
  <c r="BF169" i="4"/>
  <c r="BF171" i="4"/>
  <c r="BF172" i="4"/>
  <c r="BF174" i="4"/>
  <c r="BF177" i="4"/>
  <c r="BF180" i="4"/>
  <c r="BF182" i="4"/>
  <c r="BF183" i="4"/>
  <c r="BF184" i="4"/>
  <c r="BF185" i="4"/>
  <c r="BF186" i="4"/>
  <c r="BF188" i="4"/>
  <c r="BF191" i="4"/>
  <c r="BK190" i="4"/>
  <c r="BK189" i="4" s="1"/>
  <c r="J189" i="4" s="1"/>
  <c r="J105" i="4" s="1"/>
  <c r="J91" i="5"/>
  <c r="F94" i="5"/>
  <c r="F126" i="5"/>
  <c r="BF133" i="5"/>
  <c r="BF135" i="5"/>
  <c r="BF136" i="5"/>
  <c r="BF137" i="5"/>
  <c r="BF139" i="5"/>
  <c r="BF143" i="5"/>
  <c r="BF144" i="5"/>
  <c r="BF148" i="5"/>
  <c r="BF150" i="5"/>
  <c r="BF152" i="5"/>
  <c r="BF153" i="5"/>
  <c r="BF154" i="5"/>
  <c r="BF156" i="5"/>
  <c r="BF161" i="5"/>
  <c r="BF162" i="5"/>
  <c r="BF164" i="5"/>
  <c r="BF165" i="5"/>
  <c r="BF166" i="5"/>
  <c r="BF167" i="5"/>
  <c r="BF169" i="5"/>
  <c r="BF170" i="5"/>
  <c r="BF171" i="5"/>
  <c r="BK145" i="5"/>
  <c r="J145" i="5"/>
  <c r="J102" i="5" s="1"/>
  <c r="J91" i="6"/>
  <c r="J93" i="6"/>
  <c r="J94" i="6"/>
  <c r="E121" i="6"/>
  <c r="F129" i="6"/>
  <c r="F130" i="6"/>
  <c r="BF138" i="6"/>
  <c r="BF139" i="6"/>
  <c r="BF140" i="6"/>
  <c r="BF145" i="6"/>
  <c r="BF148" i="6"/>
  <c r="BF150" i="6"/>
  <c r="BF156" i="6"/>
  <c r="BF157" i="6"/>
  <c r="BF161" i="6"/>
  <c r="BF162" i="6"/>
  <c r="BF164" i="6"/>
  <c r="BF167" i="6"/>
  <c r="BF168" i="6"/>
  <c r="BF171" i="6"/>
  <c r="BF172" i="6"/>
  <c r="BF173" i="6"/>
  <c r="BF175" i="6"/>
  <c r="BF176" i="6"/>
  <c r="BF179" i="6"/>
  <c r="BF183" i="6"/>
  <c r="BF184" i="6"/>
  <c r="BF185" i="6"/>
  <c r="BF186" i="6"/>
  <c r="BF190" i="6"/>
  <c r="BF192" i="6"/>
  <c r="BK144" i="6"/>
  <c r="J144" i="6"/>
  <c r="J101" i="6" s="1"/>
  <c r="BF238" i="2"/>
  <c r="BF241" i="2"/>
  <c r="BF261" i="2"/>
  <c r="BF288" i="2"/>
  <c r="BF314" i="2"/>
  <c r="BF322" i="2"/>
  <c r="BF343" i="2"/>
  <c r="BF352" i="2"/>
  <c r="BF354" i="2"/>
  <c r="BF383" i="2"/>
  <c r="BF388" i="2"/>
  <c r="BF405" i="2"/>
  <c r="BF407" i="2"/>
  <c r="BF424" i="2"/>
  <c r="BF432" i="2"/>
  <c r="BF433" i="2"/>
  <c r="BF438" i="2"/>
  <c r="BF439" i="2"/>
  <c r="BF443" i="2"/>
  <c r="BF459" i="2"/>
  <c r="BF462" i="2"/>
  <c r="BF465" i="2"/>
  <c r="BF477" i="2"/>
  <c r="BF478" i="2"/>
  <c r="BF482" i="2"/>
  <c r="BF483" i="2"/>
  <c r="BF487" i="2"/>
  <c r="BF489" i="2"/>
  <c r="BF495" i="2"/>
  <c r="BF505" i="2"/>
  <c r="BF524" i="2"/>
  <c r="BF531" i="2"/>
  <c r="BF546" i="2"/>
  <c r="BF547" i="2"/>
  <c r="BF548" i="2"/>
  <c r="BF550" i="2"/>
  <c r="BF552" i="2"/>
  <c r="BF553" i="2"/>
  <c r="BF554" i="2"/>
  <c r="BF556" i="2"/>
  <c r="BF557" i="2"/>
  <c r="BF559" i="2"/>
  <c r="BF563" i="2"/>
  <c r="BF564" i="2"/>
  <c r="BF568" i="2"/>
  <c r="BF570" i="2"/>
  <c r="BF571" i="2"/>
  <c r="BF574" i="2"/>
  <c r="BF576" i="2"/>
  <c r="BF577" i="2"/>
  <c r="BF578" i="2"/>
  <c r="BF580" i="2"/>
  <c r="BF581" i="2"/>
  <c r="BF582" i="2"/>
  <c r="BF583" i="2"/>
  <c r="BF584" i="2"/>
  <c r="BF588" i="2"/>
  <c r="BF589" i="2"/>
  <c r="BF590" i="2"/>
  <c r="BF591" i="2"/>
  <c r="BF592" i="2"/>
  <c r="BF593" i="2"/>
  <c r="BF594" i="2"/>
  <c r="BF595" i="2"/>
  <c r="BF597" i="2"/>
  <c r="BF600" i="2"/>
  <c r="BF605" i="2"/>
  <c r="BF607" i="2"/>
  <c r="BF608" i="2"/>
  <c r="BF610" i="2"/>
  <c r="BF613" i="2"/>
  <c r="BF616" i="2"/>
  <c r="BF618" i="2"/>
  <c r="BF621" i="2"/>
  <c r="BF622" i="2"/>
  <c r="BF624" i="2"/>
  <c r="BF625" i="2"/>
  <c r="BF626" i="2"/>
  <c r="BF628" i="2"/>
  <c r="BF629" i="2"/>
  <c r="BF632" i="2"/>
  <c r="BF634" i="2"/>
  <c r="BF636" i="2"/>
  <c r="BF637" i="2"/>
  <c r="BF638" i="2"/>
  <c r="BF642" i="2"/>
  <c r="BF644" i="2"/>
  <c r="BF646" i="2"/>
  <c r="BF647" i="2"/>
  <c r="BF649" i="2"/>
  <c r="BF650" i="2"/>
  <c r="BF652" i="2"/>
  <c r="BF654" i="2"/>
  <c r="BF659" i="2"/>
  <c r="BF661" i="2"/>
  <c r="BF662" i="2"/>
  <c r="BF666" i="2"/>
  <c r="BF672" i="2"/>
  <c r="BF674" i="2"/>
  <c r="BF676" i="2"/>
  <c r="BF677" i="2"/>
  <c r="BF679" i="2"/>
  <c r="BF684" i="2"/>
  <c r="BF687" i="2"/>
  <c r="BF688" i="2"/>
  <c r="BF689" i="2"/>
  <c r="BF692" i="2"/>
  <c r="BF696" i="2"/>
  <c r="BF697" i="2"/>
  <c r="BF698" i="2"/>
  <c r="BF699" i="2"/>
  <c r="BF700" i="2"/>
  <c r="BF701" i="2"/>
  <c r="BF704" i="2"/>
  <c r="BF707" i="2"/>
  <c r="BF709" i="2"/>
  <c r="BF710" i="2"/>
  <c r="BF712" i="2"/>
  <c r="BF713" i="2"/>
  <c r="BF714" i="2"/>
  <c r="BF717" i="2"/>
  <c r="BF718" i="2"/>
  <c r="BF719" i="2"/>
  <c r="BF720" i="2"/>
  <c r="BF721" i="2"/>
  <c r="BF722" i="2"/>
  <c r="BF723" i="2"/>
  <c r="BF725" i="2"/>
  <c r="BF730" i="2"/>
  <c r="BF732" i="2"/>
  <c r="BF734" i="2"/>
  <c r="BF735" i="2"/>
  <c r="BF737" i="2"/>
  <c r="BF738" i="2"/>
  <c r="BF739" i="2"/>
  <c r="BF740" i="2"/>
  <c r="BF741" i="2"/>
  <c r="BF743" i="2"/>
  <c r="BF744" i="2"/>
  <c r="BF745" i="2"/>
  <c r="BF747" i="2"/>
  <c r="BF749" i="2"/>
  <c r="BF750" i="2"/>
  <c r="BF751" i="2"/>
  <c r="BF752" i="2"/>
  <c r="BF753" i="2"/>
  <c r="BF754" i="2"/>
  <c r="BF755" i="2"/>
  <c r="BF756" i="2"/>
  <c r="BF758" i="2"/>
  <c r="BF759" i="2"/>
  <c r="BF760" i="2"/>
  <c r="BF761" i="2"/>
  <c r="BF762" i="2"/>
  <c r="BF763" i="2"/>
  <c r="BF764" i="2"/>
  <c r="BF765" i="2"/>
  <c r="BF766" i="2"/>
  <c r="BF767" i="2"/>
  <c r="BF768" i="2"/>
  <c r="BF769" i="2"/>
  <c r="BF771" i="2"/>
  <c r="BF772" i="2"/>
  <c r="BF140" i="3"/>
  <c r="BF150" i="3"/>
  <c r="BF157" i="3"/>
  <c r="BF162" i="3"/>
  <c r="BF172" i="3"/>
  <c r="BF179" i="3"/>
  <c r="BF189" i="3"/>
  <c r="BF190" i="3"/>
  <c r="BF192" i="3"/>
  <c r="BF199" i="3"/>
  <c r="BF200" i="3"/>
  <c r="BF209" i="3"/>
  <c r="BF210" i="3"/>
  <c r="BF211" i="3"/>
  <c r="BF216" i="3"/>
  <c r="BF219" i="3"/>
  <c r="BF222" i="3"/>
  <c r="BF223" i="3"/>
  <c r="BF226" i="3"/>
  <c r="BF231" i="3"/>
  <c r="BF233" i="3"/>
  <c r="BF240" i="3"/>
  <c r="BK232" i="3"/>
  <c r="J232" i="3"/>
  <c r="J109" i="3" s="1"/>
  <c r="J91" i="4"/>
  <c r="J93" i="4"/>
  <c r="BF135" i="4"/>
  <c r="BF136" i="4"/>
  <c r="BF140" i="4"/>
  <c r="BF142" i="4"/>
  <c r="BF145" i="4"/>
  <c r="BF152" i="4"/>
  <c r="BF156" i="4"/>
  <c r="BF159" i="4"/>
  <c r="BF161" i="4"/>
  <c r="BF162" i="4"/>
  <c r="BF166" i="4"/>
  <c r="BF170" i="4"/>
  <c r="BF173" i="4"/>
  <c r="BF175" i="4"/>
  <c r="BF176" i="4"/>
  <c r="BF178" i="4"/>
  <c r="BF179" i="4"/>
  <c r="BF181" i="4"/>
  <c r="BK187" i="4"/>
  <c r="J187" i="4" s="1"/>
  <c r="J104" i="4" s="1"/>
  <c r="E85" i="5"/>
  <c r="J93" i="5"/>
  <c r="J94" i="5"/>
  <c r="BF138" i="5"/>
  <c r="BF140" i="5"/>
  <c r="BF141" i="5"/>
  <c r="BF142" i="5"/>
  <c r="BF146" i="5"/>
  <c r="BF149" i="5"/>
  <c r="BF151" i="5"/>
  <c r="BF155" i="5"/>
  <c r="BF157" i="5"/>
  <c r="BF158" i="5"/>
  <c r="BF159" i="5"/>
  <c r="BF160" i="5"/>
  <c r="BF163" i="5"/>
  <c r="BF168" i="5"/>
  <c r="BF173" i="5"/>
  <c r="BK132" i="5"/>
  <c r="J132" i="5"/>
  <c r="J100" i="5" s="1"/>
  <c r="BK172" i="5"/>
  <c r="J172" i="5" s="1"/>
  <c r="J104" i="5" s="1"/>
  <c r="BF136" i="6"/>
  <c r="BF137" i="6"/>
  <c r="BF141" i="6"/>
  <c r="BF142" i="6"/>
  <c r="BF143" i="6"/>
  <c r="BF147" i="6"/>
  <c r="BF154" i="6"/>
  <c r="BF155" i="6"/>
  <c r="BF158" i="6"/>
  <c r="BF159" i="6"/>
  <c r="BF160" i="6"/>
  <c r="BF163" i="6"/>
  <c r="BF165" i="6"/>
  <c r="BF166" i="6"/>
  <c r="BF169" i="6"/>
  <c r="BF170" i="6"/>
  <c r="BF174" i="6"/>
  <c r="BF177" i="6"/>
  <c r="BF178" i="6"/>
  <c r="BF180" i="6"/>
  <c r="BF181" i="6"/>
  <c r="BF182" i="6"/>
  <c r="BF187" i="6"/>
  <c r="BF188" i="6"/>
  <c r="BF191" i="6"/>
  <c r="BK149" i="6"/>
  <c r="J149" i="6" s="1"/>
  <c r="J103" i="6" s="1"/>
  <c r="F40" i="2"/>
  <c r="BC96" i="1" s="1"/>
  <c r="F41" i="3"/>
  <c r="BD97" i="1" s="1"/>
  <c r="F39" i="4"/>
  <c r="BB98" i="1" s="1"/>
  <c r="F37" i="5"/>
  <c r="AZ99" i="1" s="1"/>
  <c r="J37" i="6"/>
  <c r="AV100" i="1" s="1"/>
  <c r="F41" i="2"/>
  <c r="BD96" i="1" s="1"/>
  <c r="F40" i="3"/>
  <c r="BC97" i="1" s="1"/>
  <c r="F40" i="4"/>
  <c r="BC98" i="1" s="1"/>
  <c r="J37" i="5"/>
  <c r="AV99" i="1" s="1"/>
  <c r="F37" i="2"/>
  <c r="AZ96" i="1" s="1"/>
  <c r="F37" i="3"/>
  <c r="AZ97" i="1" s="1"/>
  <c r="F37" i="4"/>
  <c r="AZ98" i="1" s="1"/>
  <c r="F39" i="5"/>
  <c r="BB99" i="1" s="1"/>
  <c r="F39" i="6"/>
  <c r="BB100" i="1" s="1"/>
  <c r="J37" i="2"/>
  <c r="AV96" i="1" s="1"/>
  <c r="J37" i="4"/>
  <c r="AV98" i="1" s="1"/>
  <c r="F40" i="5"/>
  <c r="BC99" i="1" s="1"/>
  <c r="AS94" i="1"/>
  <c r="J37" i="3"/>
  <c r="AV97" i="1"/>
  <c r="F41" i="4"/>
  <c r="BD98" i="1"/>
  <c r="F41" i="5"/>
  <c r="BD99" i="1"/>
  <c r="F41" i="6"/>
  <c r="BD100" i="1"/>
  <c r="F39" i="2"/>
  <c r="BB96" i="1"/>
  <c r="F39" i="3"/>
  <c r="BB97" i="1"/>
  <c r="F37" i="6"/>
  <c r="AZ100" i="1"/>
  <c r="F40" i="6"/>
  <c r="BC100" i="1"/>
  <c r="R138" i="3" l="1"/>
  <c r="T331" i="2"/>
  <c r="R331" i="2"/>
  <c r="T166" i="2"/>
  <c r="P166" i="2"/>
  <c r="P133" i="6"/>
  <c r="AU100" i="1" s="1"/>
  <c r="R133" i="4"/>
  <c r="R132" i="4" s="1"/>
  <c r="R227" i="3"/>
  <c r="T138" i="3"/>
  <c r="P138" i="3"/>
  <c r="P331" i="2"/>
  <c r="BK331" i="2"/>
  <c r="J331" i="2" s="1"/>
  <c r="J107" i="2" s="1"/>
  <c r="R166" i="2"/>
  <c r="P133" i="4"/>
  <c r="P132" i="4" s="1"/>
  <c r="AU98" i="1" s="1"/>
  <c r="T227" i="3"/>
  <c r="BK138" i="3"/>
  <c r="J138" i="3" s="1"/>
  <c r="J99" i="3" s="1"/>
  <c r="T681" i="2"/>
  <c r="T133" i="6"/>
  <c r="BK681" i="2"/>
  <c r="J681" i="2"/>
  <c r="J131" i="2" s="1"/>
  <c r="R134" i="6"/>
  <c r="R133" i="6" s="1"/>
  <c r="T133" i="4"/>
  <c r="T132" i="4" s="1"/>
  <c r="P227" i="3"/>
  <c r="R681" i="2"/>
  <c r="BK166" i="2"/>
  <c r="BK165" i="2" s="1"/>
  <c r="J165" i="2" s="1"/>
  <c r="J98" i="2" s="1"/>
  <c r="J144" i="2" s="1"/>
  <c r="J332" i="2"/>
  <c r="J108" i="2" s="1"/>
  <c r="J682" i="2"/>
  <c r="J132" i="2" s="1"/>
  <c r="J139" i="3"/>
  <c r="J100" i="3" s="1"/>
  <c r="BK227" i="3"/>
  <c r="J227" i="3" s="1"/>
  <c r="J107" i="3" s="1"/>
  <c r="BK133" i="4"/>
  <c r="BK132" i="4"/>
  <c r="J132" i="4" s="1"/>
  <c r="J98" i="4" s="1"/>
  <c r="J111" i="4" s="1"/>
  <c r="J190" i="4"/>
  <c r="J106" i="4"/>
  <c r="BK131" i="5"/>
  <c r="BK130" i="5"/>
  <c r="J130" i="5" s="1"/>
  <c r="J98" i="5" s="1"/>
  <c r="J32" i="5" s="1"/>
  <c r="J34" i="5" s="1"/>
  <c r="AG99" i="1" s="1"/>
  <c r="BK134" i="6"/>
  <c r="J134" i="6" s="1"/>
  <c r="J99" i="6" s="1"/>
  <c r="BK152" i="6"/>
  <c r="J152" i="6"/>
  <c r="J105" i="6" s="1"/>
  <c r="F38" i="2"/>
  <c r="BA96" i="1"/>
  <c r="J38" i="6"/>
  <c r="AW100" i="1"/>
  <c r="AT100" i="1" s="1"/>
  <c r="BB95" i="1"/>
  <c r="BB94" i="1"/>
  <c r="W31" i="1" s="1"/>
  <c r="J38" i="2"/>
  <c r="AW96" i="1" s="1"/>
  <c r="AT96" i="1" s="1"/>
  <c r="BC95" i="1"/>
  <c r="BC94" i="1"/>
  <c r="W32" i="1" s="1"/>
  <c r="J38" i="3"/>
  <c r="AW97" i="1" s="1"/>
  <c r="AT97" i="1" s="1"/>
  <c r="F38" i="4"/>
  <c r="BA98" i="1"/>
  <c r="F38" i="5"/>
  <c r="BA99" i="1"/>
  <c r="AZ95" i="1"/>
  <c r="AZ94" i="1"/>
  <c r="AV94" i="1" s="1"/>
  <c r="AK29" i="1" s="1"/>
  <c r="BD95" i="1"/>
  <c r="BD94" i="1"/>
  <c r="W33" i="1" s="1"/>
  <c r="F38" i="3"/>
  <c r="BA97" i="1" s="1"/>
  <c r="J38" i="4"/>
  <c r="AW98" i="1" s="1"/>
  <c r="AT98" i="1" s="1"/>
  <c r="J38" i="5"/>
  <c r="AW99" i="1"/>
  <c r="AT99" i="1" s="1"/>
  <c r="F38" i="6"/>
  <c r="BA100" i="1" s="1"/>
  <c r="R165" i="2" l="1"/>
  <c r="P137" i="3"/>
  <c r="AU97" i="1" s="1"/>
  <c r="P165" i="2"/>
  <c r="AU96" i="1" s="1"/>
  <c r="T137" i="3"/>
  <c r="T165" i="2"/>
  <c r="R137" i="3"/>
  <c r="J43" i="5"/>
  <c r="J32" i="2"/>
  <c r="J34" i="2" s="1"/>
  <c r="AG96" i="1" s="1"/>
  <c r="AN96" i="1" s="1"/>
  <c r="J166" i="2"/>
  <c r="J99" i="2"/>
  <c r="BK137" i="3"/>
  <c r="J137" i="3"/>
  <c r="J98" i="3" s="1"/>
  <c r="J116" i="3" s="1"/>
  <c r="J133" i="4"/>
  <c r="J99" i="4" s="1"/>
  <c r="J131" i="5"/>
  <c r="J99" i="5" s="1"/>
  <c r="BK133" i="6"/>
  <c r="J133" i="6" s="1"/>
  <c r="J98" i="6" s="1"/>
  <c r="J32" i="6" s="1"/>
  <c r="J34" i="6" s="1"/>
  <c r="AG100" i="1" s="1"/>
  <c r="AN100" i="1" s="1"/>
  <c r="J32" i="4"/>
  <c r="AN99" i="1"/>
  <c r="BA95" i="1"/>
  <c r="AW95" i="1" s="1"/>
  <c r="AV95" i="1"/>
  <c r="AX95" i="1"/>
  <c r="W29" i="1"/>
  <c r="AY94" i="1"/>
  <c r="AY95" i="1"/>
  <c r="AX94" i="1"/>
  <c r="J109" i="5"/>
  <c r="J34" i="4"/>
  <c r="AG98" i="1" s="1"/>
  <c r="AN98" i="1" s="1"/>
  <c r="J32" i="3" l="1"/>
  <c r="J43" i="4"/>
  <c r="J43" i="6"/>
  <c r="J43" i="2"/>
  <c r="BA94" i="1"/>
  <c r="W30" i="1"/>
  <c r="J34" i="3"/>
  <c r="AG97" i="1"/>
  <c r="AN97" i="1" s="1"/>
  <c r="AT95" i="1"/>
  <c r="AU95" i="1"/>
  <c r="AU94" i="1"/>
  <c r="J112" i="6"/>
  <c r="J43" i="3" l="1"/>
  <c r="AW94" i="1"/>
  <c r="AK30" i="1" s="1"/>
  <c r="AG95" i="1"/>
  <c r="AG94" i="1" s="1"/>
  <c r="AN95" i="1" l="1"/>
  <c r="AK26" i="1"/>
  <c r="AK35" i="1" s="1"/>
  <c r="AT94" i="1"/>
  <c r="AN94" i="1" l="1"/>
</calcChain>
</file>

<file path=xl/sharedStrings.xml><?xml version="1.0" encoding="utf-8"?>
<sst xmlns="http://schemas.openxmlformats.org/spreadsheetml/2006/main" count="11434" uniqueCount="2417">
  <si>
    <t>Export Komplet</t>
  </si>
  <si>
    <t/>
  </si>
  <si>
    <t>2.0</t>
  </si>
  <si>
    <t>False</t>
  </si>
  <si>
    <t>{1b7e0d97-b683-49f5-a07f-ef58de1d92f8}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</si>
  <si>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</si>
  <si>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</si>
  <si>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</si>
  <si>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</si>
  <si>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</si>
  <si>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</si>
  <si>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08713-02plati</t>
  </si>
  <si>
    <t>Stavba:</t>
  </si>
  <si>
    <t>Materská škola Mirkovce</t>
  </si>
  <si>
    <t>JKSO:</t>
  </si>
  <si>
    <t>KS:</t>
  </si>
  <si>
    <t>Miesto:</t>
  </si>
  <si>
    <t>Mirkovce</t>
  </si>
  <si>
    <t>Dátum:</t>
  </si>
  <si>
    <t>2. 9. 2016</t>
  </si>
  <si>
    <t>Objednávateľ:</t>
  </si>
  <si>
    <t>IČO:</t>
  </si>
  <si>
    <t xml:space="preserve">Obec Mirkovce </t>
  </si>
  <si>
    <t>IČ DPH:</t>
  </si>
  <si>
    <t>Zhotoviteľ:</t>
  </si>
  <si>
    <t xml:space="preserve"> </t>
  </si>
  <si>
    <t>Projektant:</t>
  </si>
  <si>
    <t>0,01</t>
  </si>
  <si>
    <t>Spracovateľ:</t>
  </si>
  <si>
    <t>True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</si>
  <si>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</si>
  <si>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</si>
  <si>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</si>
  <si>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</si>
  <si>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</si>
  <si>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</si>
  <si>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</si>
  <si>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</si>
  <si>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</si>
  <si>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</si>
  <si>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</si>
  <si>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</si>
  <si>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</si>
  <si>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</si>
  <si>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</si>
  <si>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</si>
  <si>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</si>
  <si>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</si>
  <si>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</si>
  <si>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</si>
  <si>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</si>
  <si>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</si>
  <si>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</si>
  <si>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</si>
  <si>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</si>
  <si>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</si>
  <si>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</si>
  <si>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</si>
  <si>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</si>
  <si>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</si>
  <si>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</si>
  <si>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</si>
  <si>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</si>
  <si>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</si>
  <si>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</si>
  <si>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</si>
  <si>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</si>
  <si>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</si>
  <si>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</si>
  <si>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</si>
  <si>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</si>
  <si>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</si>
  <si>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</si>
  <si>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</si>
  <si>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</si>
  <si>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</si>
  <si>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 xml:space="preserve">Architektonické riešenie </t>
  </si>
  <si>
    <t>STA</t>
  </si>
  <si>
    <t>1</t>
  </si>
  <si>
    <t>{c7c737d7-a86b-4215-96ee-352144b146e2}</t>
  </si>
  <si>
    <t>/</t>
  </si>
  <si>
    <t>01</t>
  </si>
  <si>
    <t xml:space="preserve">SO 01 Materská škola </t>
  </si>
  <si>
    <t>Časť</t>
  </si>
  <si>
    <t>2</t>
  </si>
  <si>
    <t>{03ddcbbd-15f5-42b8-b2a0-77c9fdcc6274}</t>
  </si>
  <si>
    <t>02</t>
  </si>
  <si>
    <t xml:space="preserve">SO 01.1 Doplnok ASR </t>
  </si>
  <si>
    <t>{f1e6500b-6f7c-4a34-b6c9-1708dd8d2d63}</t>
  </si>
  <si>
    <t>03</t>
  </si>
  <si>
    <t xml:space="preserve">SO 02 Kanalizačná prípojka </t>
  </si>
  <si>
    <t>{7b8090f9-d887-4ea0-887a-ca0365ee3aba}</t>
  </si>
  <si>
    <t>04</t>
  </si>
  <si>
    <t xml:space="preserve">SO 03 Vodovodná prípojka </t>
  </si>
  <si>
    <t>{13e4eaa3-ef86-4c24-98e2-b0ae364c6e80}</t>
  </si>
  <si>
    <t>05</t>
  </si>
  <si>
    <t xml:space="preserve">SO 04 Plynova prípojka </t>
  </si>
  <si>
    <t>{eb73af80-b469-4126-81ca-de80412e4052}</t>
  </si>
  <si>
    <t>KRYCÍ LIST ROZPOČTU</t>
  </si>
  <si>
    <t>Objekt:</t>
  </si>
  <si>
    <t xml:space="preserve">001 - Architektonické riešenie </t>
  </si>
  <si>
    <t>Časť:</t>
  </si>
  <si>
    <t xml:space="preserve">01 - SO 01 Materská škola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</si>
  <si>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</si>
  <si>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</si>
  <si>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</si>
  <si>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</si>
  <si>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</si>
  <si>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</si>
  <si>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</si>
  <si>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</si>
  <si>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</si>
  <si>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</si>
  <si>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</si>
  <si>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</si>
  <si>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</si>
  <si>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</si>
  <si>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</si>
  <si>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</si>
  <si>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</si>
  <si>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</si>
  <si>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</si>
  <si>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</si>
  <si>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</si>
  <si>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723 - Zdravotechnika - plynovod</t>
  </si>
  <si>
    <t xml:space="preserve">    724 - Zdravotechnika - strojné vybavenie</t>
  </si>
  <si>
    <t xml:space="preserve">    725 - Zdravotechnika - zariaď. predmety</t>
  </si>
  <si>
    <t xml:space="preserve">    731 - Ústredné kúrenie, kotolne</t>
  </si>
  <si>
    <t xml:space="preserve">    732 - Ústredné kúrenie, strojovne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</si>
  <si>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</si>
  <si>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</si>
  <si>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</si>
  <si>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</si>
  <si>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</si>
  <si>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</si>
  <si>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</si>
  <si>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</si>
  <si>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</si>
  <si>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</si>
  <si>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</si>
  <si>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</si>
  <si>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</si>
  <si>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>M - Práce a dodávky M</t>
  </si>
  <si>
    <t xml:space="preserve">    24-M - Montáže vzduchotechnických zariad.</t>
  </si>
  <si>
    <t xml:space="preserve">    25-M - Povrch. úprava strojov a zariadení</t>
  </si>
  <si>
    <t xml:space="preserve">    D1 - Rozvádzač modulový RH1</t>
  </si>
  <si>
    <t xml:space="preserve">    D2 - Materiál spolu</t>
  </si>
  <si>
    <t xml:space="preserve">    D3 - Elektroinštalácia - Materská škôlka</t>
  </si>
  <si>
    <t xml:space="preserve">    D4 - Bleskozvod</t>
  </si>
  <si>
    <t xml:space="preserve">    23-M - Montáže potrubia</t>
  </si>
  <si>
    <t>HZS - Hodinové zúčtovacie sadzby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</si>
  <si>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</si>
  <si>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</si>
  <si>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</si>
  <si>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</si>
  <si>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</si>
  <si>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</si>
  <si>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</si>
  <si>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</si>
  <si>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</si>
  <si>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</si>
  <si>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</si>
  <si>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</si>
  <si>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</si>
  <si>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</si>
  <si>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</si>
  <si>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</si>
  <si>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</si>
  <si>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</si>
  <si>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</si>
  <si>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</t>
  </si>
  <si>
    <t>Odstránenie ornice s vodor. premiestn. na hromady, so zložením na vzdialenosť do 100 m a do 100m3</t>
  </si>
  <si>
    <t>m3</t>
  </si>
  <si>
    <t>4</t>
  </si>
  <si>
    <t>-690336390</t>
  </si>
  <si>
    <t>VV</t>
  </si>
  <si>
    <t>57,05*8,9*0,3</t>
  </si>
  <si>
    <t>14,1*8,9*0,9</t>
  </si>
  <si>
    <t>Súčet</t>
  </si>
  <si>
    <t>132201101</t>
  </si>
  <si>
    <t>Výkop ryhy do šírky 600 mm v horn.3 do 100 m3</t>
  </si>
  <si>
    <t>-1496987421</t>
  </si>
  <si>
    <t>(57,05*2+8,9*2)*0,6*1,2</t>
  </si>
  <si>
    <t>6,7*1*1,2</t>
  </si>
  <si>
    <t>(6,7+7,7)*0,45*1,2</t>
  </si>
  <si>
    <t>3</t>
  </si>
  <si>
    <t>132201109</t>
  </si>
  <si>
    <t>Hĺbenie rýh šírky do 600 mm zapažených i nezapažených s urovnaním dna. Príplatok k cene za lepivosť horniny 3</t>
  </si>
  <si>
    <t>1865641978</t>
  </si>
  <si>
    <t>162301101</t>
  </si>
  <si>
    <t>Vodorovné premiestnenie výkopku po spevnenej ceste, horniny tr.1-4 do 500 m</t>
  </si>
  <si>
    <t>-1967830011</t>
  </si>
  <si>
    <t>265,265+110,784</t>
  </si>
  <si>
    <t>Zakladanie</t>
  </si>
  <si>
    <t>5</t>
  </si>
  <si>
    <t>271521111</t>
  </si>
  <si>
    <t>Vankúše zhutnené pod základy z kameniva hrubého drveného, frakcie 16 - 125 mm</t>
  </si>
  <si>
    <t>-1929871758</t>
  </si>
  <si>
    <t>(57,05*2+8,9*2)*0,6*0,15</t>
  </si>
  <si>
    <t>6,7*1*0,15</t>
  </si>
  <si>
    <t>(6,7+7,7)*0,45*0,15</t>
  </si>
  <si>
    <t>6</t>
  </si>
  <si>
    <t>273313611</t>
  </si>
  <si>
    <t>Betón základových dosiek, prostý tr.C 16/20</t>
  </si>
  <si>
    <t>-1269397992</t>
  </si>
  <si>
    <t>25,15*8,9*0,15</t>
  </si>
  <si>
    <t>14,11*7,9*0,15</t>
  </si>
  <si>
    <t>18,75*7,9*0,15</t>
  </si>
  <si>
    <t>7</t>
  </si>
  <si>
    <t>M</t>
  </si>
  <si>
    <t>3139552800</t>
  </si>
  <si>
    <t>Rohož Kari popúšťaná 8 a 6/150x8/150 mm</t>
  </si>
  <si>
    <t>m2</t>
  </si>
  <si>
    <t>8</t>
  </si>
  <si>
    <t>1683775597</t>
  </si>
  <si>
    <t>72,514/0,15*1,1</t>
  </si>
  <si>
    <t>274313611</t>
  </si>
  <si>
    <t>Betón základových pásov, prostý tr.C 16/20</t>
  </si>
  <si>
    <t>-1387860038</t>
  </si>
  <si>
    <t>(57,05*2+8,9*2)*0,6*1</t>
  </si>
  <si>
    <t>6,7*1*1</t>
  </si>
  <si>
    <t>(6,7+7,7)*0,45*1</t>
  </si>
  <si>
    <t>Zvislé a kompletné konštrukcie</t>
  </si>
  <si>
    <t>9</t>
  </si>
  <si>
    <t>311271303</t>
  </si>
  <si>
    <t>Murivo nosné z debniacich tvarnnic  50x30x25 s betónovou výplňou hr. 30 cm</t>
  </si>
  <si>
    <t>657285306</t>
  </si>
  <si>
    <t>6,7*0,3*0,75</t>
  </si>
  <si>
    <t>3*0,3*0,75</t>
  </si>
  <si>
    <t>10</t>
  </si>
  <si>
    <t>311273115</t>
  </si>
  <si>
    <t>Murivo nosné z  presných tvárnic P+D s úchopnou kapsou na MC-5 a tenkovrst.,maltu hr.300 P2-350</t>
  </si>
  <si>
    <t>-1058509260</t>
  </si>
  <si>
    <t>(56,95*2+8,8*2+7+6,55)*0,3*3</t>
  </si>
  <si>
    <t>(7+56,95+1+8,8)*0,3*1</t>
  </si>
  <si>
    <t>-(1,8*2,34+1,8*1,5*15+1,5*2+1,8*0,6*3+1,8*2,34*2+1*1,5+1,8*0,75*8+1*0,75*2+1,8*0,75+1,6+1,4)*0,3</t>
  </si>
  <si>
    <t>11</t>
  </si>
  <si>
    <t>311273500</t>
  </si>
  <si>
    <t>Murivo nosné z presných  tvárnic P+D na MC-5 a tenkovrst.,maltu hr.250 P4-500</t>
  </si>
  <si>
    <t>440385583</t>
  </si>
  <si>
    <t>(8+7+7+7,65+1,65+2,7)*3,04*0,25</t>
  </si>
  <si>
    <t>-(1,6*2+1,8+1,6+1,8+1,2+1,6+1,2+1,2+1,6+1,8+1,6)*0,25</t>
  </si>
  <si>
    <t>12</t>
  </si>
  <si>
    <t>317121101</t>
  </si>
  <si>
    <t>Montáž prefabrikovaného prekladu pre svetlosť otvoru od 600 do 1050 mm</t>
  </si>
  <si>
    <t>ks</t>
  </si>
  <si>
    <t>-1128563878</t>
  </si>
  <si>
    <t>13</t>
  </si>
  <si>
    <t>5953172500</t>
  </si>
  <si>
    <t>Preklad nenosný YTONG dĺ.1250xv.249xš.100mm sv.1010</t>
  </si>
  <si>
    <t>434108097</t>
  </si>
  <si>
    <t>5*1,01 'Přepočítané koeficientom množstva</t>
  </si>
  <si>
    <t>14</t>
  </si>
  <si>
    <t>5953172600</t>
  </si>
  <si>
    <t>Preklad nenosný YTONG dĺ.1250xv.249xš.125mm sv.1010</t>
  </si>
  <si>
    <t>1772893460</t>
  </si>
  <si>
    <t>4*1,01 'Přepočítané koeficientom množstva</t>
  </si>
  <si>
    <t>15</t>
  </si>
  <si>
    <t>317321311</t>
  </si>
  <si>
    <t>Betón prekladov železový (bez výstuže) tr.C 16/20</t>
  </si>
  <si>
    <t>-141166243</t>
  </si>
  <si>
    <t>2,3*0,3*0,5*19</t>
  </si>
  <si>
    <t>2,3*0,25*0,3*12</t>
  </si>
  <si>
    <t>1,9*0,3*0,25</t>
  </si>
  <si>
    <t>1,3*0,25*0,3</t>
  </si>
  <si>
    <t>1,2*0,25*0,3</t>
  </si>
  <si>
    <t>1,6*0,25*0,3*2</t>
  </si>
  <si>
    <t>1,3*0,25*0,25*3</t>
  </si>
  <si>
    <t>1,2*0,25*0,25*8</t>
  </si>
  <si>
    <t>0,25*0,25*1*3</t>
  </si>
  <si>
    <t>16</t>
  </si>
  <si>
    <t>317351107</t>
  </si>
  <si>
    <t>Debnenie prekladu zhotovenie</t>
  </si>
  <si>
    <t>-346705875</t>
  </si>
  <si>
    <t>2,3*0,8*31</t>
  </si>
  <si>
    <t>1,9*0,8</t>
  </si>
  <si>
    <t>1,3*0,8</t>
  </si>
  <si>
    <t>1,2*0,8</t>
  </si>
  <si>
    <t>3,2*0,8</t>
  </si>
  <si>
    <t>1,3*0,75*3</t>
  </si>
  <si>
    <t>0,75*1,2*8</t>
  </si>
  <si>
    <t>0,75*3</t>
  </si>
  <si>
    <t>17</t>
  </si>
  <si>
    <t>317351108</t>
  </si>
  <si>
    <t>Debnenie prekladu odstránenie</t>
  </si>
  <si>
    <t>-1633870542</t>
  </si>
  <si>
    <t>18</t>
  </si>
  <si>
    <t>317351109</t>
  </si>
  <si>
    <t>Príplatok za podpornú konštrukciu (zhotovenie i odstránenie) výšky nad 4 do 6 m</t>
  </si>
  <si>
    <t>-109189503</t>
  </si>
  <si>
    <t>75,495*0,33 'Přepočítané koeficientom množstva</t>
  </si>
  <si>
    <t>19</t>
  </si>
  <si>
    <t>317361821</t>
  </si>
  <si>
    <t>Výstuž prekladov z ocele 10505</t>
  </si>
  <si>
    <t>t</t>
  </si>
  <si>
    <t>1741867261</t>
  </si>
  <si>
    <t>342272101</t>
  </si>
  <si>
    <t>Obmúrovka z tvárnic na MC-5 a tenkovrst.,maltu hr.75, P2-500</t>
  </si>
  <si>
    <t>-1212944885</t>
  </si>
  <si>
    <t>(2,4+3,6+1,4*3)*3,04</t>
  </si>
  <si>
    <t>-1,2*6</t>
  </si>
  <si>
    <t>21</t>
  </si>
  <si>
    <t>342272102</t>
  </si>
  <si>
    <t>Priečky z tvárnic na MC-5 a tenkovrst.,maltu YTONG hr.100, P2-500</t>
  </si>
  <si>
    <t>-43195810</t>
  </si>
  <si>
    <t>(2,3+2+1+2+0,55*4+1+2)*3,05</t>
  </si>
  <si>
    <t>-1,2</t>
  </si>
  <si>
    <t>22</t>
  </si>
  <si>
    <t>342272106</t>
  </si>
  <si>
    <t>Priečky z tvárnic na MC-5 a tenkovrst.,maltu hr.150, P4-500</t>
  </si>
  <si>
    <t>944517990</t>
  </si>
  <si>
    <t>(2,9+4,4+1,5+2,8+1,5+1,5+3,15+2,8+1,5+1,5+2,7+2,05+2,05+7,5)*3,04</t>
  </si>
  <si>
    <t>-(1,6+1,6+1,6+1,6)</t>
  </si>
  <si>
    <t>Vodorovné konštrukcie</t>
  </si>
  <si>
    <t>23</t>
  </si>
  <si>
    <t>413941125</t>
  </si>
  <si>
    <t>Osadenie oceľových valcovaných nosníkov I, IE,U,UE,L č.24 a vyššie,alebo výška nad 220 mm</t>
  </si>
  <si>
    <t>-812218699</t>
  </si>
  <si>
    <t>7,6*4*66,3/1000</t>
  </si>
  <si>
    <t>8,6*2*66,3/1000</t>
  </si>
  <si>
    <t>24</t>
  </si>
  <si>
    <t>1348262500</t>
  </si>
  <si>
    <t>Tyč oceľová tvaru HEB 11373 označ. prierezu 240</t>
  </si>
  <si>
    <t>165122381</t>
  </si>
  <si>
    <t>3,156*1,1 'Přepočítané koeficientom množstva</t>
  </si>
  <si>
    <t>25</t>
  </si>
  <si>
    <t>417321313</t>
  </si>
  <si>
    <t>Betón stužujúcich pásov a vencov železový tr. C 16/20</t>
  </si>
  <si>
    <t>309875480</t>
  </si>
  <si>
    <t>0,3*0,25*(130,7+15,2)</t>
  </si>
  <si>
    <t>0,25*0,25*36,4</t>
  </si>
  <si>
    <t>26</t>
  </si>
  <si>
    <t>417351115</t>
  </si>
  <si>
    <t>Debnenie bočníc stužujúcich pásov a vencov vrátane vzpier zhotovenie</t>
  </si>
  <si>
    <t>-702661723</t>
  </si>
  <si>
    <t>0,5*(130,7+15,2)</t>
  </si>
  <si>
    <t>0,25*2*36,4</t>
  </si>
  <si>
    <t>27</t>
  </si>
  <si>
    <t>417351116</t>
  </si>
  <si>
    <t>Debnenie bočníc stužujúcich pásov a vencov vrátane vzpier odstránenie</t>
  </si>
  <si>
    <t>786498829</t>
  </si>
  <si>
    <t>28</t>
  </si>
  <si>
    <t>417361821</t>
  </si>
  <si>
    <t>Výstuž stužujúcich pásov a vencov z betonárskej ocele 10505</t>
  </si>
  <si>
    <t>707124144</t>
  </si>
  <si>
    <t>(511,5+279,5+70,5+149,2+32,9+56,9)/1000</t>
  </si>
  <si>
    <t>Úpravy povrchov, podlahy, osadenie</t>
  </si>
  <si>
    <t>29</t>
  </si>
  <si>
    <t>612473182</t>
  </si>
  <si>
    <t>Vnútorná omietka vápennocement. zo suchých zmesí i v schodisku, muriva druhu, štuková</t>
  </si>
  <si>
    <t>1490186435</t>
  </si>
  <si>
    <t>30</t>
  </si>
  <si>
    <t>612481119</t>
  </si>
  <si>
    <t>Potiahnutie vnútorných stien, sklotextílnou mriežkou</t>
  </si>
  <si>
    <t>613881824</t>
  </si>
  <si>
    <t>108,664*2</t>
  </si>
  <si>
    <t>36,925*2</t>
  </si>
  <si>
    <t>23,808*2</t>
  </si>
  <si>
    <t>75,495</t>
  </si>
  <si>
    <t>21,19/0,25*2</t>
  </si>
  <si>
    <t>(56,95*2+8,8*2+7+6,55)*3</t>
  </si>
  <si>
    <t>-(1,8*2,34+1,8*1,5*15+1,5*2+1,8*0,6*3+1,8*2,34*2+1*1,5+1,8*0,75*8+1*0,75*2+1,8*0,75+1,6+1,4)</t>
  </si>
  <si>
    <t>31</t>
  </si>
  <si>
    <t>622462532</t>
  </si>
  <si>
    <t>Vonkajšia omietka stien tenkovrstvá akrylátová s ryhovanou štruktúrou  hr.zrna 2,0mm</t>
  </si>
  <si>
    <t>-233582223</t>
  </si>
  <si>
    <t>29,628+529,024</t>
  </si>
  <si>
    <t xml:space="preserve">(8,8*2+56,95) "atika </t>
  </si>
  <si>
    <t>32</t>
  </si>
  <si>
    <t>622465121</t>
  </si>
  <si>
    <t>Vonkajšia omietka stien zo zmesi pieskové zrná,strednozrnná</t>
  </si>
  <si>
    <t>1825984159</t>
  </si>
  <si>
    <t>33</t>
  </si>
  <si>
    <t>625250024</t>
  </si>
  <si>
    <t>Kontaktný zatepľovací systém NEO - BASF ,  bez povrchovej úpravy, hr. izolantu 150 mm</t>
  </si>
  <si>
    <t>-940371426</t>
  </si>
  <si>
    <t>(8,8*2+56,95*2)*4</t>
  </si>
  <si>
    <t>(8,8*2+56,95)</t>
  </si>
  <si>
    <t>-(1,8*1,5*15+1*1,5+1,8*0,75*9+1*0,75*2+1,8*2,34*3+1,8*0,6*3)</t>
  </si>
  <si>
    <t>34</t>
  </si>
  <si>
    <t>625250028</t>
  </si>
  <si>
    <t>Kontaktný zatepľovací systém ostenia NEO - BASF ,  bez povrchovej úpravy, hr. izolantu 30 mm</t>
  </si>
  <si>
    <t>-302859713</t>
  </si>
  <si>
    <t>(1,8*15+3,6*15+4+3,3*9+2,5*2+1,8*3+2,34*2*3+9)*0,2</t>
  </si>
  <si>
    <t>35</t>
  </si>
  <si>
    <t>625250155</t>
  </si>
  <si>
    <t>Doteplenie vonk. konštrukcie, bez povrchovej úpravy, systém XPS STYRODUR 2800 C - BASF,  lepený rámovo s prikotvením, hr. izolantu 80 mm</t>
  </si>
  <si>
    <t>1249413588</t>
  </si>
  <si>
    <t>(8,8*2+56,95*2)*0,7</t>
  </si>
  <si>
    <t>36</t>
  </si>
  <si>
    <t>631571003</t>
  </si>
  <si>
    <t>Násyp zo štrkopiesku 0-32 (pre spevnenie podkladu)</t>
  </si>
  <si>
    <t>-1013524795</t>
  </si>
  <si>
    <t>17,7*6,7*0,15</t>
  </si>
  <si>
    <t>13,75*6,7*0,15</t>
  </si>
  <si>
    <t>11,8*7,7*0,15</t>
  </si>
  <si>
    <t>11,75*7,7*0,15</t>
  </si>
  <si>
    <t>37</t>
  </si>
  <si>
    <t>632450074</t>
  </si>
  <si>
    <t>Betónový poter - Speciál samonosný  hr.45mm</t>
  </si>
  <si>
    <t>-401533452</t>
  </si>
  <si>
    <t>93,1+304,81</t>
  </si>
  <si>
    <t>38</t>
  </si>
  <si>
    <t>632451023</t>
  </si>
  <si>
    <t>Vyrovnávací poter muriva MC 15 hr 40 mm</t>
  </si>
  <si>
    <t>-1807238603</t>
  </si>
  <si>
    <t>(1,8*15+1+1,8*9+2+1,8*3)*0,3</t>
  </si>
  <si>
    <t>39</t>
  </si>
  <si>
    <t>632451024</t>
  </si>
  <si>
    <t>Vyrovnávací poter muriva MC 15 hr 50 mm atika</t>
  </si>
  <si>
    <t>1577168328</t>
  </si>
  <si>
    <t>(8,8*2+56,95)*0,4</t>
  </si>
  <si>
    <t>40</t>
  </si>
  <si>
    <t>632477005</t>
  </si>
  <si>
    <t>Nivelačná stierka podlahová KNAUF hrúbky 3mm</t>
  </si>
  <si>
    <t>-799967417</t>
  </si>
  <si>
    <t>Ostatné konštrukcie a práce-búranie</t>
  </si>
  <si>
    <t>41</t>
  </si>
  <si>
    <t>941941041</t>
  </si>
  <si>
    <t>Montáž lešenia ľahkého pracovného radového s podlahami šírky nad 1, 00 do 1,20 m a výšky do 10 m</t>
  </si>
  <si>
    <t>123676689</t>
  </si>
  <si>
    <t>(8,8*2+56,95*2)*5</t>
  </si>
  <si>
    <t>42</t>
  </si>
  <si>
    <t>941941291</t>
  </si>
  <si>
    <t>Príplatok za prvý a každý ďalší i začatý mesiac použitia lešenia šírky nad 1,00 do 1,20 m, výšky do 10 m</t>
  </si>
  <si>
    <t>-1511518460</t>
  </si>
  <si>
    <t>657,5*3 'Přepočítané koeficientom množstva</t>
  </si>
  <si>
    <t>43</t>
  </si>
  <si>
    <t>941941841</t>
  </si>
  <si>
    <t>Demontáž lešenia ľahkého pracovného radového a s podlahami, šírky nad 1,00 do 1,20 m výšky do 10 m</t>
  </si>
  <si>
    <t>450356661</t>
  </si>
  <si>
    <t>44</t>
  </si>
  <si>
    <t>953945107</t>
  </si>
  <si>
    <t>Profil soklový hliníkový SL 10 BAUMIT</t>
  </si>
  <si>
    <t>m</t>
  </si>
  <si>
    <t>2146888699</t>
  </si>
  <si>
    <t>8,8*2+56,95*2</t>
  </si>
  <si>
    <t>45</t>
  </si>
  <si>
    <t>953946111</t>
  </si>
  <si>
    <t>Príslušenstvo k zateplovaciemu systému - rohový AL profil s integrovanou tkaninou - AL 100x100</t>
  </si>
  <si>
    <t>108742030</t>
  </si>
  <si>
    <t>25+148,14</t>
  </si>
  <si>
    <t>46</t>
  </si>
  <si>
    <t>953996121</t>
  </si>
  <si>
    <t>Príslušenstvo k zateplovaciemu systému - okenný profil s páskou APU s integrovanou tkaninou - APU 6 / 2,5 m + tkanina</t>
  </si>
  <si>
    <t>-1751062241</t>
  </si>
  <si>
    <t>(1,8*15+3,6*15+4+3,3*9+2,5*2+1,8*3+2,34*2*3+9)</t>
  </si>
  <si>
    <t>99</t>
  </si>
  <si>
    <t>Presun hmôt HSV</t>
  </si>
  <si>
    <t>420</t>
  </si>
  <si>
    <t>998011001</t>
  </si>
  <si>
    <t>Presun hmôt pre budovy JKSO 801, 803,812,zvislá konštr.z tehál,tvárnic,z kovu výšky do 6 m</t>
  </si>
  <si>
    <t>-1776340598</t>
  </si>
  <si>
    <t>PSV</t>
  </si>
  <si>
    <t>Práce a dodávky PSV</t>
  </si>
  <si>
    <t>711</t>
  </si>
  <si>
    <t>Izolácie proti vode a vlhkosti</t>
  </si>
  <si>
    <t>48</t>
  </si>
  <si>
    <t>711141101</t>
  </si>
  <si>
    <t>Izolácia proti zemnej vlhkosti s protiradanovou odolnosťou FUNDALINE S šírka 2 m vodorovná</t>
  </si>
  <si>
    <t>-1897626273</t>
  </si>
  <si>
    <t>304,81+93,1</t>
  </si>
  <si>
    <t>49</t>
  </si>
  <si>
    <t>6288000640</t>
  </si>
  <si>
    <t>Fondaline S  nopová fólia proti vlhkosti s radónovou ochranou</t>
  </si>
  <si>
    <t>883069069</t>
  </si>
  <si>
    <t>397,91*1,05 'Přepočítané koeficientom množstva</t>
  </si>
  <si>
    <t>50</t>
  </si>
  <si>
    <t>998711101</t>
  </si>
  <si>
    <t>Presun hmôt pre izoláciu proti vode v objektoch výšky do 6 m</t>
  </si>
  <si>
    <t>2126532535</t>
  </si>
  <si>
    <t>712</t>
  </si>
  <si>
    <t>Izolácie striech</t>
  </si>
  <si>
    <t>51</t>
  </si>
  <si>
    <t>712391175</t>
  </si>
  <si>
    <t>Zhot. povlak. krytiny striech plochých do 10st. ostatné z ochran. textílie pripev. kotv. pásikmi</t>
  </si>
  <si>
    <t>811857811</t>
  </si>
  <si>
    <t>8,8*2+56,95</t>
  </si>
  <si>
    <t>52</t>
  </si>
  <si>
    <t>2834231500</t>
  </si>
  <si>
    <t>Vyplanil 70</t>
  </si>
  <si>
    <t>1354436843</t>
  </si>
  <si>
    <t>74,55*1,05 'Přepočítané koeficientom množstva</t>
  </si>
  <si>
    <t>53</t>
  </si>
  <si>
    <t>712391176</t>
  </si>
  <si>
    <t>Zhotov. povlak. krytiny striech plochých do 10st. ostatné z ochran. text. pripev. kotv. terčami</t>
  </si>
  <si>
    <t>259625293</t>
  </si>
  <si>
    <t>54</t>
  </si>
  <si>
    <t>2830406500</t>
  </si>
  <si>
    <t xml:space="preserve">Teleskopicka kotva </t>
  </si>
  <si>
    <t>990519676</t>
  </si>
  <si>
    <t>437,16*5 'Přepočítané koeficientom množstva</t>
  </si>
  <si>
    <t>55</t>
  </si>
  <si>
    <t>712471801</t>
  </si>
  <si>
    <t>Zhotov. povlak. krytiny striech šikmých do 30st. termoplastmi fóliou PVC položenou voľne</t>
  </si>
  <si>
    <t>1102935012</t>
  </si>
  <si>
    <t>437,16</t>
  </si>
  <si>
    <t>(8,8*2+56,95)*1,3</t>
  </si>
  <si>
    <t>56</t>
  </si>
  <si>
    <t>2833000120</t>
  </si>
  <si>
    <t>FATRAFOL S</t>
  </si>
  <si>
    <t>-694043693</t>
  </si>
  <si>
    <t>534,075*1,12 'Přepočítané koeficientom množstva</t>
  </si>
  <si>
    <t>57</t>
  </si>
  <si>
    <t>998712101</t>
  </si>
  <si>
    <t>Presun hmôt pre izoláciu povlakovej krytiny v objektoch výšky do 6 m</t>
  </si>
  <si>
    <t>-679560213</t>
  </si>
  <si>
    <t>713</t>
  </si>
  <si>
    <t>Izolácie tepelné</t>
  </si>
  <si>
    <t>58</t>
  </si>
  <si>
    <t>713111111</t>
  </si>
  <si>
    <t>Montáž tepelnej izolácie pásmi stropov, vrchom - klad. voľne</t>
  </si>
  <si>
    <t>-1612656308</t>
  </si>
  <si>
    <t>59</t>
  </si>
  <si>
    <t>2837642080</t>
  </si>
  <si>
    <t>Polystyren  50-150 mm č. 45072675</t>
  </si>
  <si>
    <t>1000867985</t>
  </si>
  <si>
    <t>434,95*1,02 'Přepočítané koeficientom množstva</t>
  </si>
  <si>
    <t>60</t>
  </si>
  <si>
    <t>6936654200</t>
  </si>
  <si>
    <t xml:space="preserve">Separačné, filtračné a spevňovacie geotextílie </t>
  </si>
  <si>
    <t>-2081175710</t>
  </si>
  <si>
    <t>434,95*1,1 'Přepočítané koeficientom množstva</t>
  </si>
  <si>
    <t>61</t>
  </si>
  <si>
    <t>713111121</t>
  </si>
  <si>
    <t>Montáž tepelnej izolácie pásmi stropov, rovným spodkom s úpravou viazacím</t>
  </si>
  <si>
    <t>-1973895715</t>
  </si>
  <si>
    <t>24,25*8,4</t>
  </si>
  <si>
    <t>14,25*7,4</t>
  </si>
  <si>
    <t>17*7,4</t>
  </si>
  <si>
    <t>62</t>
  </si>
  <si>
    <t>6314150220</t>
  </si>
  <si>
    <t>Izolácia hrúbky  200 mm,  doska z minerálnej vlny</t>
  </si>
  <si>
    <t>-400232520</t>
  </si>
  <si>
    <t>63</t>
  </si>
  <si>
    <t>6314150130</t>
  </si>
  <si>
    <t>Izolácia MPE hrúbky  50 mm,  doska z minerálnej vlny</t>
  </si>
  <si>
    <t>-969806274</t>
  </si>
  <si>
    <t>64</t>
  </si>
  <si>
    <t>713111125</t>
  </si>
  <si>
    <t>Montáž tepelnej izolácie pásmi stropov, lepením</t>
  </si>
  <si>
    <t>-266638114</t>
  </si>
  <si>
    <t>65</t>
  </si>
  <si>
    <t>2832208029</t>
  </si>
  <si>
    <t>Parozábrany: REFLEX 150 A.P.    (1,5 x 50bm), množstvo v 1 role:75m2</t>
  </si>
  <si>
    <t>1444073460</t>
  </si>
  <si>
    <t>66</t>
  </si>
  <si>
    <t>713121121</t>
  </si>
  <si>
    <t>Montáž tepelnej izolácie pásmi podláh, dvojvrstvová</t>
  </si>
  <si>
    <t>-1137468937</t>
  </si>
  <si>
    <t>67</t>
  </si>
  <si>
    <t>2837642202</t>
  </si>
  <si>
    <t>Expandovaný podlahový polystyrén EPS 100 ( PSE-S20)</t>
  </si>
  <si>
    <t>1109203982</t>
  </si>
  <si>
    <t>68</t>
  </si>
  <si>
    <t>6936651300</t>
  </si>
  <si>
    <t>Geotextílie netkané polypropylénové Tatratex pp 300</t>
  </si>
  <si>
    <t>-2034739096</t>
  </si>
  <si>
    <t>397,91*1,1 'Přepočítané koeficientom množstva</t>
  </si>
  <si>
    <t>69</t>
  </si>
  <si>
    <t>713482111</t>
  </si>
  <si>
    <t>Montáž trubíc z PE, hr.do 10 mm,vnút.priemer do 38</t>
  </si>
  <si>
    <t>1632210226</t>
  </si>
  <si>
    <t>70</t>
  </si>
  <si>
    <t>2837741539</t>
  </si>
  <si>
    <t>Tubolit DG 20 x 9 izolácia-trubica</t>
  </si>
  <si>
    <t>-1641152375</t>
  </si>
  <si>
    <t>71</t>
  </si>
  <si>
    <t>2837741552</t>
  </si>
  <si>
    <t>Tubolit DG 28 x 9 izolácia-trubica</t>
  </si>
  <si>
    <t>-693336873</t>
  </si>
  <si>
    <t>72</t>
  </si>
  <si>
    <t>2837741565</t>
  </si>
  <si>
    <t>TUBOLIT izolácia - trubica   32/ 9-DG</t>
  </si>
  <si>
    <t>1450775250</t>
  </si>
  <si>
    <t>73</t>
  </si>
  <si>
    <t>713482112</t>
  </si>
  <si>
    <t>Montáž trubíc z PE, hr.do 10 mm,vnút.priemer 42-70</t>
  </si>
  <si>
    <t>1969539118</t>
  </si>
  <si>
    <t>74</t>
  </si>
  <si>
    <t>2837741584</t>
  </si>
  <si>
    <t>Tubolit DG 42 x 9 izolácia-trubica</t>
  </si>
  <si>
    <t>1035908199</t>
  </si>
  <si>
    <t>75</t>
  </si>
  <si>
    <t>713482121</t>
  </si>
  <si>
    <t>Montáž trubíc z PE, hr.15-20 mm,vnút.priemer do 38</t>
  </si>
  <si>
    <t>-817578750</t>
  </si>
  <si>
    <t>76</t>
  </si>
  <si>
    <t>2837741542</t>
  </si>
  <si>
    <t>Tubolit DG 22 x 20 izolácia-trubica</t>
  </si>
  <si>
    <t>-210294474</t>
  </si>
  <si>
    <t>77</t>
  </si>
  <si>
    <t>2837741555</t>
  </si>
  <si>
    <t>Tubolit DG 28 x 20 izolácia-trubica</t>
  </si>
  <si>
    <t>571613758</t>
  </si>
  <si>
    <t>78</t>
  </si>
  <si>
    <t>138341237</t>
  </si>
  <si>
    <t>79</t>
  </si>
  <si>
    <t>2837741523</t>
  </si>
  <si>
    <t>izolácia - trubica   15/13-DG (162)  ARC-0169  Armacell  AZ FLEX</t>
  </si>
  <si>
    <t>-1301530953</t>
  </si>
  <si>
    <t>80</t>
  </si>
  <si>
    <t>2837741534</t>
  </si>
  <si>
    <t>izolácia-trubica  hr. izol. 6mm, vonk.priemer potrubia 18mm DG  9x18 nadrezaná  AZ FLEX</t>
  </si>
  <si>
    <t>719417321</t>
  </si>
  <si>
    <t>81</t>
  </si>
  <si>
    <t>2837741547</t>
  </si>
  <si>
    <t>izolácia-trubica  hr. izol. 10mm, vonk.priemer potrubia 22mm</t>
  </si>
  <si>
    <t>901151242</t>
  </si>
  <si>
    <t>82</t>
  </si>
  <si>
    <t>2837741553</t>
  </si>
  <si>
    <t>izolácia-trubica  hr. izol.15mm, vonk.priemer potrubia 28mm DG 13x28</t>
  </si>
  <si>
    <t>175144319</t>
  </si>
  <si>
    <t>83</t>
  </si>
  <si>
    <t>2837741566</t>
  </si>
  <si>
    <t>izolácia-trubica  hr. izol.15mm, vonk.priemer potrubia 35mm DG 15x35</t>
  </si>
  <si>
    <t>1460714112</t>
  </si>
  <si>
    <t>84</t>
  </si>
  <si>
    <t>713482122</t>
  </si>
  <si>
    <t>Montáž trubíc z PE, hr.15-20 mm,vnút.priemer 42-70</t>
  </si>
  <si>
    <t>-1747394894</t>
  </si>
  <si>
    <t>85</t>
  </si>
  <si>
    <t>2837741581</t>
  </si>
  <si>
    <t>izolácia-trubica  hr. izol.20mm, vonk.priemer potrubia  42mm DG 20x42 nadrezaná  AZ FLEX</t>
  </si>
  <si>
    <t>-716499340</t>
  </si>
  <si>
    <t>86</t>
  </si>
  <si>
    <t>713482132</t>
  </si>
  <si>
    <t>Montáž trubíc z PE, hr.30 mm,vnút.priemer 42-70</t>
  </si>
  <si>
    <t>-1488921449</t>
  </si>
  <si>
    <t>87</t>
  </si>
  <si>
    <t>2837741571</t>
  </si>
  <si>
    <t>TUBOLIT izolácia - trubica   35/30-DG</t>
  </si>
  <si>
    <t>401731780</t>
  </si>
  <si>
    <t>88</t>
  </si>
  <si>
    <t>2837741583</t>
  </si>
  <si>
    <t>Tubolit DG 42 x 30 izolácia-trubica</t>
  </si>
  <si>
    <t>-766192335</t>
  </si>
  <si>
    <t>89</t>
  </si>
  <si>
    <t>998713101</t>
  </si>
  <si>
    <t>Presun hmôt pre izolácie tepelné v objektoch výšky do 6 m</t>
  </si>
  <si>
    <t>1936685895</t>
  </si>
  <si>
    <t>721</t>
  </si>
  <si>
    <t>Zdravotech. vnútorná kanalizácia</t>
  </si>
  <si>
    <t>90</t>
  </si>
  <si>
    <t>721171308</t>
  </si>
  <si>
    <t>Potrubie z rúr PE-HD 110/4, 3 ležaté v zemi</t>
  </si>
  <si>
    <t>1235616527</t>
  </si>
  <si>
    <t>91</t>
  </si>
  <si>
    <t>721171309</t>
  </si>
  <si>
    <t>Potrubie z rúr PE-HD 125/4, 9 ležaté v zemi</t>
  </si>
  <si>
    <t>-427327735</t>
  </si>
  <si>
    <t>92</t>
  </si>
  <si>
    <t>721171310</t>
  </si>
  <si>
    <t>Potrubie z rúr PE-HD 160/6, 2 ležaté v zemi</t>
  </si>
  <si>
    <t>-875837682</t>
  </si>
  <si>
    <t>93</t>
  </si>
  <si>
    <t>721171411</t>
  </si>
  <si>
    <t>Potrubie z rúr PE-HD 110/4,3 odpadné zvislé</t>
  </si>
  <si>
    <t>344148279</t>
  </si>
  <si>
    <t>94</t>
  </si>
  <si>
    <t>721171502</t>
  </si>
  <si>
    <t>Potrubie z rúr PE-HD 40/3 odpadné prípojné</t>
  </si>
  <si>
    <t>-1942268505</t>
  </si>
  <si>
    <t>95</t>
  </si>
  <si>
    <t>721171503</t>
  </si>
  <si>
    <t>Potrubie z rúr PE-HD 50/3 odpadné prípojné</t>
  </si>
  <si>
    <t>-1633812304</t>
  </si>
  <si>
    <t>96</t>
  </si>
  <si>
    <t>721171508</t>
  </si>
  <si>
    <t>Potrubie z rúr PE-HD 110/4, 3 odpadné prípojné</t>
  </si>
  <si>
    <t>-209804639</t>
  </si>
  <si>
    <t>97</t>
  </si>
  <si>
    <t>721194105</t>
  </si>
  <si>
    <t>Zriadenie prípojky na potrubí vyvedenie a upevnenie odpadových výpustiek D 50x1, 8</t>
  </si>
  <si>
    <t>-1521091544</t>
  </si>
  <si>
    <t>98</t>
  </si>
  <si>
    <t>721194109</t>
  </si>
  <si>
    <t>Zriadenie prípojky na potrubí vyvedenie a upevnenie odpadových výpustiek D 110x2, 3</t>
  </si>
  <si>
    <t>163580431</t>
  </si>
  <si>
    <t>721212403</t>
  </si>
  <si>
    <t>Montáž podlahového vpustu, s vodorovným odtokom z PVC DN 110</t>
  </si>
  <si>
    <t>1523211451</t>
  </si>
  <si>
    <t>100</t>
  </si>
  <si>
    <t>HL310NPr.1</t>
  </si>
  <si>
    <t>Podlah.vpust so zvislým odtok.DN50/75/110 s pevn.izolač.prírubou,s vtok.mriežk.z nerez.115x115mm a zápach.vlož.˝PRIMUS˝.Trieda zaťaž.K3(300kg).</t>
  </si>
  <si>
    <t>1772031218</t>
  </si>
  <si>
    <t>101</t>
  </si>
  <si>
    <t>721242116</t>
  </si>
  <si>
    <t>Lapač strešných splavenín liatinový - zo šedej liatiny DN 125</t>
  </si>
  <si>
    <t>1490799944</t>
  </si>
  <si>
    <t>102</t>
  </si>
  <si>
    <t>721274103</t>
  </si>
  <si>
    <t>Ventilačné hlavice strešná - plastové DN 100 HUL 810</t>
  </si>
  <si>
    <t>831579437</t>
  </si>
  <si>
    <t>103</t>
  </si>
  <si>
    <t>721290111</t>
  </si>
  <si>
    <t>Ostatné - skúška tesnosti kanalizácie v objektoch vodou do DN 125</t>
  </si>
  <si>
    <t>-1944686277</t>
  </si>
  <si>
    <t>104</t>
  </si>
  <si>
    <t>721290112</t>
  </si>
  <si>
    <t>Ostatné - skúška tesnosti kanalizácie v objektoch vodou DN 150 alebo DN 200</t>
  </si>
  <si>
    <t>1944939237</t>
  </si>
  <si>
    <t>105</t>
  </si>
  <si>
    <t>998721202</t>
  </si>
  <si>
    <t>Presun hmôt pre vnútornú kanalizáciu v objektoch výšky nad 6 do 12 m</t>
  </si>
  <si>
    <t>%</t>
  </si>
  <si>
    <t>-659432578</t>
  </si>
  <si>
    <t>722</t>
  </si>
  <si>
    <t>Zdravotechnika - vnútorný vodovod</t>
  </si>
  <si>
    <t>106</t>
  </si>
  <si>
    <t>722130214</t>
  </si>
  <si>
    <t>Potrubie z oceľ.rúr pozink.bezšvík.bežných-11 353.0, 10 004.0 zvarov. bežných-11 343.00 DN 32</t>
  </si>
  <si>
    <t>-1861439929</t>
  </si>
  <si>
    <t>107</t>
  </si>
  <si>
    <t>722130215</t>
  </si>
  <si>
    <t>Potrubie z oceľ.rúr pozink.bezšvík.bežných-11 353.0, 10 004.0 zvarov. bežných-11 343.00 DN 40</t>
  </si>
  <si>
    <t>-425634247</t>
  </si>
  <si>
    <t>108</t>
  </si>
  <si>
    <t>722171312</t>
  </si>
  <si>
    <t>Potrubie z viacvrstvových rúr PE d20x2,5mm</t>
  </si>
  <si>
    <t>1351580546</t>
  </si>
  <si>
    <t>109</t>
  </si>
  <si>
    <t>722171313</t>
  </si>
  <si>
    <t>Potrubie z viacvrstvových rúr PE d26x3,0mm</t>
  </si>
  <si>
    <t>888372149</t>
  </si>
  <si>
    <t>110</t>
  </si>
  <si>
    <t>722171314</t>
  </si>
  <si>
    <t>Potrubie z viacvrstvových rúr PE d32x3,0mm</t>
  </si>
  <si>
    <t>-1328787226</t>
  </si>
  <si>
    <t>111</t>
  </si>
  <si>
    <t>722171315</t>
  </si>
  <si>
    <t>Potrubie z viacvrstvových rúr PE d40x3,5mm</t>
  </si>
  <si>
    <t>1599658728</t>
  </si>
  <si>
    <t>112</t>
  </si>
  <si>
    <t>722172110</t>
  </si>
  <si>
    <t>Potrubie z plastických rúr PP D16/2.2 - PN16, polyfúznym zváraním</t>
  </si>
  <si>
    <t>-84744320</t>
  </si>
  <si>
    <t>113</t>
  </si>
  <si>
    <t>722229101</t>
  </si>
  <si>
    <t>Montáž ventilu výtok., plavák.,vypúšť.,odvodňov., kohút.plniaceho,vypúšťacieho PN 0.6, ventilov G 1/2</t>
  </si>
  <si>
    <t>-776274834</t>
  </si>
  <si>
    <t>114</t>
  </si>
  <si>
    <t>5518100309</t>
  </si>
  <si>
    <t>Vypúšťací guľový kohút s páčkou  1/2"</t>
  </si>
  <si>
    <t>-983412503</t>
  </si>
  <si>
    <t>115</t>
  </si>
  <si>
    <t>722239101</t>
  </si>
  <si>
    <t>Montáž ventilu priameho, spätného,pod omietku,poistného,redukčného,šikmého G 1/2</t>
  </si>
  <si>
    <t>464795091</t>
  </si>
  <si>
    <t>116</t>
  </si>
  <si>
    <t>1219001</t>
  </si>
  <si>
    <t>Guľový kohút s pákovým ovládačom, odolné voči vypl.zinku, PN 50, DN 15</t>
  </si>
  <si>
    <t>925267697</t>
  </si>
  <si>
    <t>117</t>
  </si>
  <si>
    <t>1262211</t>
  </si>
  <si>
    <t>Ventil spätný pružinový DN15, teleso z mosadze, NBR tesnenie</t>
  </si>
  <si>
    <t>-583027567</t>
  </si>
  <si>
    <t>118</t>
  </si>
  <si>
    <t>2401041</t>
  </si>
  <si>
    <t>Termostat do cirkulácie  DN 15 pre zdroje tepla s guľovým kohútom</t>
  </si>
  <si>
    <t>-1599067707</t>
  </si>
  <si>
    <t>119</t>
  </si>
  <si>
    <t>722239102</t>
  </si>
  <si>
    <t>Montáž ventilu priameho, spätného,pod omietku,poistného,redukčného,šikmého G 3/4</t>
  </si>
  <si>
    <t>1402382684</t>
  </si>
  <si>
    <t>120</t>
  </si>
  <si>
    <t>1219002</t>
  </si>
  <si>
    <t>Guľový kohút s pákovým ovládačom, odolné voči vypl.zinku, PN 50, DN 20</t>
  </si>
  <si>
    <t>-593539117</t>
  </si>
  <si>
    <t>121</t>
  </si>
  <si>
    <t>pcprescor</t>
  </si>
  <si>
    <t>Poistný ventil pre TV  DN 20</t>
  </si>
  <si>
    <t>-1073796718</t>
  </si>
  <si>
    <t>122</t>
  </si>
  <si>
    <t>2776653</t>
  </si>
  <si>
    <t>Zmiešavač úžitkovej vody MIX 110 s obojstranným smerom prúdenia DN 20, 60 l/min</t>
  </si>
  <si>
    <t>-1897584700</t>
  </si>
  <si>
    <t>123</t>
  </si>
  <si>
    <t>722239104</t>
  </si>
  <si>
    <t>Montáž ventilu priameho, spätného,pod omietku,poistného,redukčného,šikmého G 5/4</t>
  </si>
  <si>
    <t>-1033</t>
  </si>
  <si>
    <t>124</t>
  </si>
  <si>
    <t>1219004</t>
  </si>
  <si>
    <t>Guľový kohút DN32, PN40, pákový ov., DR-mosadze, IGxIG závit</t>
  </si>
  <si>
    <t>-123643339</t>
  </si>
  <si>
    <t>125</t>
  </si>
  <si>
    <t>1262214</t>
  </si>
  <si>
    <t>Ventil spätný pružinový DN32, teleso z mosadze, NBR tesnenie</t>
  </si>
  <si>
    <t>1927608178</t>
  </si>
  <si>
    <t>126</t>
  </si>
  <si>
    <t>551F32</t>
  </si>
  <si>
    <t>FF06 - filter DN32</t>
  </si>
  <si>
    <t>-1805951595</t>
  </si>
  <si>
    <t>127</t>
  </si>
  <si>
    <t>551RV32</t>
  </si>
  <si>
    <t>D06 - redukčný ventil  DN32</t>
  </si>
  <si>
    <t>-1122612270</t>
  </si>
  <si>
    <t>128</t>
  </si>
  <si>
    <t>722239105</t>
  </si>
  <si>
    <t>Montáž ventilu priameho, spätného,pod omietku,poistného,redukčného,šikmého G 6/4</t>
  </si>
  <si>
    <t>-1535601805</t>
  </si>
  <si>
    <t>129</t>
  </si>
  <si>
    <t>1219005</t>
  </si>
  <si>
    <t>Guľový kohút s pákovým ovládačom, odolné voči vypl.zinku, PN 40, DN 40</t>
  </si>
  <si>
    <t>2064652956</t>
  </si>
  <si>
    <t>130</t>
  </si>
  <si>
    <t>08011112</t>
  </si>
  <si>
    <t>Guľový uzáver pre vodu s odvodnením, 6/4", niklovaná mosadz OT 58</t>
  </si>
  <si>
    <t>-44765049</t>
  </si>
  <si>
    <t>131</t>
  </si>
  <si>
    <t>1262215</t>
  </si>
  <si>
    <t>Ventil spätný pružinový DN 40, teleso z mosadze, NBR tesnenie</t>
  </si>
  <si>
    <t>-2073125051</t>
  </si>
  <si>
    <t>132</t>
  </si>
  <si>
    <t>HonBA29564</t>
  </si>
  <si>
    <t>Zábrana proti spätnému toku podľa normy STN EN1717 typu BA, médium voda, DN 40, závitové prevedenie</t>
  </si>
  <si>
    <t>-941152406</t>
  </si>
  <si>
    <t>133</t>
  </si>
  <si>
    <t>722254127</t>
  </si>
  <si>
    <t>Montáž hydrantu</t>
  </si>
  <si>
    <t>súb</t>
  </si>
  <si>
    <t>-1801876022</t>
  </si>
  <si>
    <t>134</t>
  </si>
  <si>
    <t>Hnavijak</t>
  </si>
  <si>
    <t>Požiarny hydrantový navijak komplet D25/20m červený</t>
  </si>
  <si>
    <t>441023344</t>
  </si>
  <si>
    <t>135</t>
  </si>
  <si>
    <t>722263415</t>
  </si>
  <si>
    <t>Montáž vodomeru závit. jednovtokového suchobežného G 3/4 ( 2 m3.h-1)</t>
  </si>
  <si>
    <t>-1210824872</t>
  </si>
  <si>
    <t>136</t>
  </si>
  <si>
    <t>3882122500</t>
  </si>
  <si>
    <t>Vodomer vm3-5   3/4</t>
  </si>
  <si>
    <t>-273930999</t>
  </si>
  <si>
    <t>137</t>
  </si>
  <si>
    <t>722263417</t>
  </si>
  <si>
    <t>Montáž vodomeru závit. jednovtokového suchobežného G 1 (7 m3.h-1)</t>
  </si>
  <si>
    <t>-77091160</t>
  </si>
  <si>
    <t>138</t>
  </si>
  <si>
    <t>388vod</t>
  </si>
  <si>
    <t>Vodomer MN-Qn 6  studená voda</t>
  </si>
  <si>
    <t>-222901061</t>
  </si>
  <si>
    <t>139</t>
  </si>
  <si>
    <t>722290226</t>
  </si>
  <si>
    <t>Tlaková skúška vodovodného potrubia závitového do DN 50</t>
  </si>
  <si>
    <t>-2108510421</t>
  </si>
  <si>
    <t>140</t>
  </si>
  <si>
    <t>722290234</t>
  </si>
  <si>
    <t>Prepláchnutie a dezinfekcia vodovodného potrubia do DN 80</t>
  </si>
  <si>
    <t>-1800402879</t>
  </si>
  <si>
    <t>141</t>
  </si>
  <si>
    <t>998722201</t>
  </si>
  <si>
    <t>Presun hmôt pre vnútorný vodovod v objektoch výšky do 6 m</t>
  </si>
  <si>
    <t>311658803</t>
  </si>
  <si>
    <t>723</t>
  </si>
  <si>
    <t>Zdravotechnika - plynovod</t>
  </si>
  <si>
    <t>142</t>
  </si>
  <si>
    <t>723120204</t>
  </si>
  <si>
    <t>Potrubie z oceľových rúrok závitových čiernych spájaných zvarovaním - akosť 11 353.0 DN 25</t>
  </si>
  <si>
    <t>1685256183</t>
  </si>
  <si>
    <t>143</t>
  </si>
  <si>
    <t>723120205</t>
  </si>
  <si>
    <t>Potrubie z oceľových rúrok závitových čiernych spájaných zvarovaním - akosť 11 353.0 DN 32</t>
  </si>
  <si>
    <t>1111500645</t>
  </si>
  <si>
    <t>144</t>
  </si>
  <si>
    <t>723130251</t>
  </si>
  <si>
    <t>Potrubie plynové z oceľových bralenových rúrok  DN 25</t>
  </si>
  <si>
    <t>-977137022</t>
  </si>
  <si>
    <t>145</t>
  </si>
  <si>
    <t>723130253</t>
  </si>
  <si>
    <t>Potrubie plynové z oceľových bralenových rúrok  DN 40</t>
  </si>
  <si>
    <t>-2010118193</t>
  </si>
  <si>
    <t>146</t>
  </si>
  <si>
    <t>723130254</t>
  </si>
  <si>
    <t>Potrubie plynové z oceľových bralenových rúrok  DN 50</t>
  </si>
  <si>
    <t>-511049423</t>
  </si>
  <si>
    <t>147</t>
  </si>
  <si>
    <t>723150366</t>
  </si>
  <si>
    <t>Potrubie z oceľových rúrok hladkých čiernych, chránička D 44,5/2</t>
  </si>
  <si>
    <t>-1069880288</t>
  </si>
  <si>
    <t>148</t>
  </si>
  <si>
    <t>723150367</t>
  </si>
  <si>
    <t>Potrubie z oceľových rúrok hladkých čiernych, chránička D 57/2,9</t>
  </si>
  <si>
    <t>-218864378</t>
  </si>
  <si>
    <t>149</t>
  </si>
  <si>
    <t>723190914</t>
  </si>
  <si>
    <t>Oprava plynovodného potrubia navarenie odbočky na potrubie DN 25</t>
  </si>
  <si>
    <t>729266369</t>
  </si>
  <si>
    <t>150</t>
  </si>
  <si>
    <t>723239203</t>
  </si>
  <si>
    <t>Montáž armatúr plynových s dvoma závitmi G 1 ostatné typy</t>
  </si>
  <si>
    <t>-979194035</t>
  </si>
  <si>
    <t>151</t>
  </si>
  <si>
    <t>5517400910</t>
  </si>
  <si>
    <t>Guľový kohút 1" plyn</t>
  </si>
  <si>
    <t>-1519146987</t>
  </si>
  <si>
    <t>152</t>
  </si>
  <si>
    <t>998723101</t>
  </si>
  <si>
    <t>Presun hmôt pre vnútorný plynovod v objektoch výšky do 6 m</t>
  </si>
  <si>
    <t>-1087933666</t>
  </si>
  <si>
    <t>724</t>
  </si>
  <si>
    <t>Zdravotechnika - strojné vybavenie</t>
  </si>
  <si>
    <t>153</t>
  </si>
  <si>
    <t>724211112</t>
  </si>
  <si>
    <t>Montáž tlakových nádob horizontálných (bez rozdielu objemu) vertikálnych</t>
  </si>
  <si>
    <t>-1237480896</t>
  </si>
  <si>
    <t>154</t>
  </si>
  <si>
    <t>Exp_HYB35</t>
  </si>
  <si>
    <t>Expanzná nádoba na studenú vodu 35</t>
  </si>
  <si>
    <t>1222014430</t>
  </si>
  <si>
    <t>155</t>
  </si>
  <si>
    <t>998724201</t>
  </si>
  <si>
    <t>Presun hmôt pre strojné vybavenie v objektoch výšky do 6 m</t>
  </si>
  <si>
    <t>-896894233</t>
  </si>
  <si>
    <t>725</t>
  </si>
  <si>
    <t>Zdravotechnika - zariaď. predmety</t>
  </si>
  <si>
    <t>156</t>
  </si>
  <si>
    <t>725119215</t>
  </si>
  <si>
    <t>Montáž záchodovej misy volne stojacej s rovným odpadom</t>
  </si>
  <si>
    <t>1203272146</t>
  </si>
  <si>
    <t>157</t>
  </si>
  <si>
    <t>6420131170</t>
  </si>
  <si>
    <t>Sanitárna keramika WC-detské</t>
  </si>
  <si>
    <t>1666661255</t>
  </si>
  <si>
    <t>158</t>
  </si>
  <si>
    <t>725119307</t>
  </si>
  <si>
    <t>Montáž záchodovej misy kombinovanej s rovným odpadom</t>
  </si>
  <si>
    <t>súb.</t>
  </si>
  <si>
    <t>-917655219</t>
  </si>
  <si>
    <t>159</t>
  </si>
  <si>
    <t>6420133890</t>
  </si>
  <si>
    <t>Misa kombinovaná stojacia  biela</t>
  </si>
  <si>
    <t>-1712564795</t>
  </si>
  <si>
    <t>160</t>
  </si>
  <si>
    <t>725219201</t>
  </si>
  <si>
    <t>Montáž umývadla na konzoly, bez výtokovej armatúry</t>
  </si>
  <si>
    <t>-611909314</t>
  </si>
  <si>
    <t>161</t>
  </si>
  <si>
    <t>6420139090</t>
  </si>
  <si>
    <t>Sanitárna keramika umývadlo  50cm</t>
  </si>
  <si>
    <t>-753688311</t>
  </si>
  <si>
    <t>162</t>
  </si>
  <si>
    <t>642rohU</t>
  </si>
  <si>
    <t>Sanitárna keramika umývadlo rohové</t>
  </si>
  <si>
    <t>-196409359</t>
  </si>
  <si>
    <t>163</t>
  </si>
  <si>
    <t>642JIKAUMd</t>
  </si>
  <si>
    <t>Sanitárna keramika umývatko detské 50 cm</t>
  </si>
  <si>
    <t>2043810023</t>
  </si>
  <si>
    <t>164</t>
  </si>
  <si>
    <t>pcMio_uint</t>
  </si>
  <si>
    <t>Sanitárna keramika inštalačná súprava pre umývadlá</t>
  </si>
  <si>
    <t>728196978</t>
  </si>
  <si>
    <t>165</t>
  </si>
  <si>
    <t>725241213</t>
  </si>
  <si>
    <t>Montáž - vanička sprchová z liateho polymermramoru štvorcová 900x900 mm</t>
  </si>
  <si>
    <t>134081401</t>
  </si>
  <si>
    <t>166</t>
  </si>
  <si>
    <t>5542302000</t>
  </si>
  <si>
    <t>Vanička sprchová akrylátová 90x90x14 cm biela</t>
  </si>
  <si>
    <t>-162400831</t>
  </si>
  <si>
    <t>167</t>
  </si>
  <si>
    <t>725245103</t>
  </si>
  <si>
    <t>Montáž - zástena sprchová jednokrídlová do výšky 2000 mm a šírky 900 mm</t>
  </si>
  <si>
    <t>-2080508039</t>
  </si>
  <si>
    <t>168</t>
  </si>
  <si>
    <t>725291112</t>
  </si>
  <si>
    <t>Montáž doplnkov zariadení kúpeľní a záchodov, toaletná doska</t>
  </si>
  <si>
    <t>-804863688</t>
  </si>
  <si>
    <t>169</t>
  </si>
  <si>
    <t>642DOSKA</t>
  </si>
  <si>
    <t>Sedátko na WC z duraplastu , biele</t>
  </si>
  <si>
    <t>1341953391</t>
  </si>
  <si>
    <t>170</t>
  </si>
  <si>
    <t>6420140770</t>
  </si>
  <si>
    <t>Sanitárna keramika WC doska BABY</t>
  </si>
  <si>
    <t>-930403994</t>
  </si>
  <si>
    <t>171</t>
  </si>
  <si>
    <t>725319121</t>
  </si>
  <si>
    <t>Montáž kuchynských drezov jednoduchých, ostatných typov okrúhlych , bez výtokových armatúr hranatých</t>
  </si>
  <si>
    <t>1557827817</t>
  </si>
  <si>
    <t>172</t>
  </si>
  <si>
    <t>5523400560</t>
  </si>
  <si>
    <t>Nerezový drez</t>
  </si>
  <si>
    <t>-1667011660</t>
  </si>
  <si>
    <t>173</t>
  </si>
  <si>
    <t>725329130</t>
  </si>
  <si>
    <t>Montáž kuchynských drezov, ostantných typov dvojitých, dvojdrezových,. bez výtok. armatúr</t>
  </si>
  <si>
    <t>1635764488</t>
  </si>
  <si>
    <t>174</t>
  </si>
  <si>
    <t>5523400630</t>
  </si>
  <si>
    <t>Nerezový dvojdrez</t>
  </si>
  <si>
    <t>754388188</t>
  </si>
  <si>
    <t>175</t>
  </si>
  <si>
    <t>725333360</t>
  </si>
  <si>
    <t>Montáž výlevky keramickej voľne stojacej bez výtokovej armatúry</t>
  </si>
  <si>
    <t>-1367188012</t>
  </si>
  <si>
    <t>176</t>
  </si>
  <si>
    <t>6420137930</t>
  </si>
  <si>
    <t>Sanitárna keramika výlevka</t>
  </si>
  <si>
    <t>1833992925</t>
  </si>
  <si>
    <t>177</t>
  </si>
  <si>
    <t>725819401</t>
  </si>
  <si>
    <t>Montáž ventilu rohového s pripojovacou rúrkou G 1/2</t>
  </si>
  <si>
    <t>1648501745</t>
  </si>
  <si>
    <t>178</t>
  </si>
  <si>
    <t>5510900400</t>
  </si>
  <si>
    <t>Rohový guľový kohút pre úžitkovú vodu 1/2, PN 16, DN 15</t>
  </si>
  <si>
    <t>2100404796</t>
  </si>
  <si>
    <t>179</t>
  </si>
  <si>
    <t>725829601</t>
  </si>
  <si>
    <t>Montáž batérií umývadlových stojankových pákových alebo klasických</t>
  </si>
  <si>
    <t>-1005286700</t>
  </si>
  <si>
    <t>180</t>
  </si>
  <si>
    <t>5514671040</t>
  </si>
  <si>
    <t>Drezová nástenná batéria 150 mm DN 15  chróm</t>
  </si>
  <si>
    <t>533584781</t>
  </si>
  <si>
    <t>181</t>
  </si>
  <si>
    <t>5514670360</t>
  </si>
  <si>
    <t>Umývadlová batéria DN 15   chróm</t>
  </si>
  <si>
    <t>-67544437</t>
  </si>
  <si>
    <t>182</t>
  </si>
  <si>
    <t>725849201</t>
  </si>
  <si>
    <t>Montáž batérie sprchovej nástennej pákovej, klasickej</t>
  </si>
  <si>
    <t>-488481833</t>
  </si>
  <si>
    <t>183</t>
  </si>
  <si>
    <t>5514670670</t>
  </si>
  <si>
    <t>Sprchová batéria DN 15 chróm</t>
  </si>
  <si>
    <t>-779386070</t>
  </si>
  <si>
    <t>184</t>
  </si>
  <si>
    <t>725849206</t>
  </si>
  <si>
    <t>Montáž batérie sprchovej nástennej, držiak sprchy s pevou výškou sprchy</t>
  </si>
  <si>
    <t>234356638</t>
  </si>
  <si>
    <t>185</t>
  </si>
  <si>
    <t>5514644500</t>
  </si>
  <si>
    <t>KLUDI Držiak sprchy</t>
  </si>
  <si>
    <t>373631409</t>
  </si>
  <si>
    <t>186</t>
  </si>
  <si>
    <t>725869101</t>
  </si>
  <si>
    <t>Montáž zápachovej uzávierky pre zariaďovacie predmety, umývadlová do D 40</t>
  </si>
  <si>
    <t>371803021</t>
  </si>
  <si>
    <t>187</t>
  </si>
  <si>
    <t>5516232101</t>
  </si>
  <si>
    <t>Uzávierka zápachová umyvadlová HL 135 D 40,50 mm</t>
  </si>
  <si>
    <t>-1090142117</t>
  </si>
  <si>
    <t>188</t>
  </si>
  <si>
    <t>725869311</t>
  </si>
  <si>
    <t>Montáž zápachovej uzávierky pre zariaďovacie predmety, drezová do D 50 (pre jeden drez)</t>
  </si>
  <si>
    <t>1700261588</t>
  </si>
  <si>
    <t>189</t>
  </si>
  <si>
    <t>2863120185</t>
  </si>
  <si>
    <t>Drezový odtok jednodielny d50 úsporný  obj.č. 152.819.11.1</t>
  </si>
  <si>
    <t>-547437597</t>
  </si>
  <si>
    <t>190</t>
  </si>
  <si>
    <t>725869313</t>
  </si>
  <si>
    <t>Montáž zápachovej uzávierky pre zariaďovacie predmety, drezová do D 50 (pre dva drezy)</t>
  </si>
  <si>
    <t>692282818</t>
  </si>
  <si>
    <t>191</t>
  </si>
  <si>
    <t>2863120184</t>
  </si>
  <si>
    <t>Drezový odtok dvojdielny D 50 úsporný  obj.č. 152.818.11.1   GEBERIT</t>
  </si>
  <si>
    <t>-744594600</t>
  </si>
  <si>
    <t>192</t>
  </si>
  <si>
    <t>725869351</t>
  </si>
  <si>
    <t>Montáž zápachovej uzávierky pre zariaďovacie predmety, výlevkovej do D 50</t>
  </si>
  <si>
    <t>-1418799653</t>
  </si>
  <si>
    <t>193</t>
  </si>
  <si>
    <t>2863120238</t>
  </si>
  <si>
    <t>Odpadový komplet pre výlevku</t>
  </si>
  <si>
    <t>2118748010</t>
  </si>
  <si>
    <t>194</t>
  </si>
  <si>
    <t>725869381</t>
  </si>
  <si>
    <t>Montáž zápachovej uzávierky pre zariaďovacie predmety, ostatných typov do D 40,</t>
  </si>
  <si>
    <t>2001074994</t>
  </si>
  <si>
    <t>195</t>
  </si>
  <si>
    <t>HL21</t>
  </si>
  <si>
    <t>Vtok so zápachovou uzávierkou a s prídavným uzáverom, proti zápachu v suchom stave  - DN32</t>
  </si>
  <si>
    <t>1398578119</t>
  </si>
  <si>
    <t>196</t>
  </si>
  <si>
    <t>5516284200</t>
  </si>
  <si>
    <t>Uzávierka zápachová práčková podomietková HL 406D 40/50 mm</t>
  </si>
  <si>
    <t>-40597840</t>
  </si>
  <si>
    <t>197</t>
  </si>
  <si>
    <t>725989101</t>
  </si>
  <si>
    <t>Montáž dvierok kovových lakovaných</t>
  </si>
  <si>
    <t>1857051712</t>
  </si>
  <si>
    <t>198</t>
  </si>
  <si>
    <t>5516757400</t>
  </si>
  <si>
    <t>Dvierka krycie 30x15 cm nerezové</t>
  </si>
  <si>
    <t>37960279</t>
  </si>
  <si>
    <t>199</t>
  </si>
  <si>
    <t>732429111</t>
  </si>
  <si>
    <t>Montáž čerpadla (do potrubia) obehového špirálového DN 25</t>
  </si>
  <si>
    <t>957124873</t>
  </si>
  <si>
    <t>200</t>
  </si>
  <si>
    <t>4268150016</t>
  </si>
  <si>
    <t>GRUNDFOS ALPHA+ 25-40 180 1x230V 50Hz   obj.č.  96288941</t>
  </si>
  <si>
    <t>2099156316</t>
  </si>
  <si>
    <t>201</t>
  </si>
  <si>
    <t>998725101</t>
  </si>
  <si>
    <t>Presun hmôt pre zariaďovacie predmety v objektoch výšky do 6 m</t>
  </si>
  <si>
    <t>-1677429628</t>
  </si>
  <si>
    <t>731</t>
  </si>
  <si>
    <t>Ústredné kúrenie, kotolne</t>
  </si>
  <si>
    <t>202</t>
  </si>
  <si>
    <t>731249126</t>
  </si>
  <si>
    <t>Montáž kotla oceľového teplovodného na kvap.a plynné palivá s výkonom nad 35 do 70 kW</t>
  </si>
  <si>
    <t>-954233579</t>
  </si>
  <si>
    <t>203</t>
  </si>
  <si>
    <t>4847161737</t>
  </si>
  <si>
    <t>Kotol plynový  kondenzačný Vitodens 200 - 45kW s ekviterm. reguláciou</t>
  </si>
  <si>
    <t>-1905956936</t>
  </si>
  <si>
    <t>204</t>
  </si>
  <si>
    <t>4849111340</t>
  </si>
  <si>
    <t>prísluš.ku kotlu na plyn  - 2x pripájacia sada (UK+OPV)</t>
  </si>
  <si>
    <t>664078493</t>
  </si>
  <si>
    <t>205</t>
  </si>
  <si>
    <t>4840031540</t>
  </si>
  <si>
    <t>Neutralizačné zariadenie</t>
  </si>
  <si>
    <t>925250836</t>
  </si>
  <si>
    <t>206</t>
  </si>
  <si>
    <t>48400309105</t>
  </si>
  <si>
    <t>Neutralizačný granulát</t>
  </si>
  <si>
    <t>-733845126</t>
  </si>
  <si>
    <t>207</t>
  </si>
  <si>
    <t>731360101</t>
  </si>
  <si>
    <t xml:space="preserve">Odvod spalín s napojenim </t>
  </si>
  <si>
    <t>624924888</t>
  </si>
  <si>
    <t>208</t>
  </si>
  <si>
    <t>4840032197</t>
  </si>
  <si>
    <t>Prechod strechou DN 80/125</t>
  </si>
  <si>
    <t>-134809979</t>
  </si>
  <si>
    <t>209</t>
  </si>
  <si>
    <t>4840032632</t>
  </si>
  <si>
    <t>Predĺženie  nad strechu</t>
  </si>
  <si>
    <t>964621365</t>
  </si>
  <si>
    <t>210</t>
  </si>
  <si>
    <t>48400326324</t>
  </si>
  <si>
    <t>Lem plocvhej strechy</t>
  </si>
  <si>
    <t>-1986491561</t>
  </si>
  <si>
    <t>211</t>
  </si>
  <si>
    <t>48400326334</t>
  </si>
  <si>
    <t>Revízny kus priamy</t>
  </si>
  <si>
    <t>204471773</t>
  </si>
  <si>
    <t>212</t>
  </si>
  <si>
    <t>48400319338</t>
  </si>
  <si>
    <t>Rúra 1m</t>
  </si>
  <si>
    <t>-446528793</t>
  </si>
  <si>
    <t>213</t>
  </si>
  <si>
    <t>998731201</t>
  </si>
  <si>
    <t>Presun hmôt pre kotolne umiestnené vo výške (hĺbke) do 6 m</t>
  </si>
  <si>
    <t>2106997389</t>
  </si>
  <si>
    <t>732</t>
  </si>
  <si>
    <t>Ústredné kúrenie, strojovne</t>
  </si>
  <si>
    <t>214</t>
  </si>
  <si>
    <t>732219111</t>
  </si>
  <si>
    <t>Montáž ohrievača vody zásobníkového ležatého kombinovaného do PN 2, 5/1,0 objemu do 400 l</t>
  </si>
  <si>
    <t>2118569772</t>
  </si>
  <si>
    <t>215</t>
  </si>
  <si>
    <t>48439000035</t>
  </si>
  <si>
    <t>Zásobníkový ohrievač  vody bivalentný 300 l</t>
  </si>
  <si>
    <t>-1034367419</t>
  </si>
  <si>
    <t>216</t>
  </si>
  <si>
    <t>732331534</t>
  </si>
  <si>
    <t>Expanzomat - Great s membranou, bez poistného ventilu, tlak 10 barov, objem 18 l</t>
  </si>
  <si>
    <t>-680219583</t>
  </si>
  <si>
    <t>217</t>
  </si>
  <si>
    <t>732429112.</t>
  </si>
  <si>
    <t>Montáž čerpadla (do potrubia) obehového špirálového DN 40</t>
  </si>
  <si>
    <t>205946606</t>
  </si>
  <si>
    <t>218</t>
  </si>
  <si>
    <t>4268152260</t>
  </si>
  <si>
    <t>Čerpadlo GRUNDFOS  UP 20-14 BX 110 1x230V 50Hz  obj.č.  96433887</t>
  </si>
  <si>
    <t>1798729525</t>
  </si>
  <si>
    <t>219</t>
  </si>
  <si>
    <t>998732201</t>
  </si>
  <si>
    <t>Presun hmôt pre strojovne v objektoch výšky do 6 m</t>
  </si>
  <si>
    <t>-608640298</t>
  </si>
  <si>
    <t>733</t>
  </si>
  <si>
    <t>Ústredné kúrenie, rozvodné potrubie</t>
  </si>
  <si>
    <t>220</t>
  </si>
  <si>
    <t>733161204</t>
  </si>
  <si>
    <t>Potrubie plastové PVC+PP spoj zvarovaný D 40 mm</t>
  </si>
  <si>
    <t>1864382856</t>
  </si>
  <si>
    <t>221</t>
  </si>
  <si>
    <t>733161501</t>
  </si>
  <si>
    <t>Potrubie plasthliníkové PE-RT 16x2 mm z rúrok v kotúčoch</t>
  </si>
  <si>
    <t>227506312</t>
  </si>
  <si>
    <t>222</t>
  </si>
  <si>
    <t>733161503</t>
  </si>
  <si>
    <t>Potrubie plasthliníkové PE-RT 20x2 mm z rúrok v kotúčoch</t>
  </si>
  <si>
    <t>-1206142955</t>
  </si>
  <si>
    <t>223</t>
  </si>
  <si>
    <t>733161504</t>
  </si>
  <si>
    <t>Potrubie plasthliníkové PE-RT 26x3 mm z rúrok v kotúčoch</t>
  </si>
  <si>
    <t>-1785958165</t>
  </si>
  <si>
    <t>224</t>
  </si>
  <si>
    <t>733161505</t>
  </si>
  <si>
    <t>Potrubie plasthliníkové PE-RT 32x3 mm z rúrok v kotúčoch</t>
  </si>
  <si>
    <t>-1342892414</t>
  </si>
  <si>
    <t>225</t>
  </si>
  <si>
    <t>733191301</t>
  </si>
  <si>
    <t>Tlaková skúška plastového potrubia do 32 mm</t>
  </si>
  <si>
    <t>922151136</t>
  </si>
  <si>
    <t>226</t>
  </si>
  <si>
    <t>733191302</t>
  </si>
  <si>
    <t>Tlaková skúška plastového potrubia nad 32 do 63 mm</t>
  </si>
  <si>
    <t>1705242428</t>
  </si>
  <si>
    <t>227</t>
  </si>
  <si>
    <t>998733201</t>
  </si>
  <si>
    <t>Presun hmôt pre rozvody potrubia v objektoch výšky do 6 m</t>
  </si>
  <si>
    <t>-1379259777</t>
  </si>
  <si>
    <t>734</t>
  </si>
  <si>
    <t>Ústredné kúrenie, armatúry.</t>
  </si>
  <si>
    <t>228</t>
  </si>
  <si>
    <t>734163411</t>
  </si>
  <si>
    <t>Filter s výmennou vložkou D 71-117-616 P1 DN 15</t>
  </si>
  <si>
    <t>1087552258</t>
  </si>
  <si>
    <t>229</t>
  </si>
  <si>
    <t>734209112</t>
  </si>
  <si>
    <t>Montáž závitovej armatúry s 2 závitmi do G 1/2</t>
  </si>
  <si>
    <t>1226546392</t>
  </si>
  <si>
    <t>230</t>
  </si>
  <si>
    <t>5517400580</t>
  </si>
  <si>
    <t xml:space="preserve">Armatúry a príslušenstvo     guľový kohút 1/2"voda s skrutkové </t>
  </si>
  <si>
    <t>1089326038</t>
  </si>
  <si>
    <t>231</t>
  </si>
  <si>
    <t>5517401120</t>
  </si>
  <si>
    <t>Armatúry a príslušenstvo     spätná klapka zvislá 1/2"</t>
  </si>
  <si>
    <t>1719321921</t>
  </si>
  <si>
    <t>232</t>
  </si>
  <si>
    <t>734209114</t>
  </si>
  <si>
    <t>Montáž závitovej armatúry s 2 závitmi G 3/4</t>
  </si>
  <si>
    <t>979302790</t>
  </si>
  <si>
    <t>233</t>
  </si>
  <si>
    <t>1210002</t>
  </si>
  <si>
    <t>Guľový kohút , DN 20,</t>
  </si>
  <si>
    <t>416987358</t>
  </si>
  <si>
    <t>234</t>
  </si>
  <si>
    <t>5518600387</t>
  </si>
  <si>
    <t>Armatúry závitové - voda  Vodorovná spätná klapka Clapet (kov-kov)  3/4"    IVAR   č.08401034</t>
  </si>
  <si>
    <t>-1202176551</t>
  </si>
  <si>
    <t>235</t>
  </si>
  <si>
    <t>734209115</t>
  </si>
  <si>
    <t>Montáž závitovej armatúry s 2 závitmi G 1</t>
  </si>
  <si>
    <t>1956874259</t>
  </si>
  <si>
    <t>236</t>
  </si>
  <si>
    <t>1552310</t>
  </si>
  <si>
    <t>ventil priamy GP, vhodný na okruhy rozdeľovačov</t>
  </si>
  <si>
    <t>-940026277</t>
  </si>
  <si>
    <t>237</t>
  </si>
  <si>
    <t>734209116</t>
  </si>
  <si>
    <t>Montáž závitovej armatúry s 2 závitmi G 5/4</t>
  </si>
  <si>
    <t>-979972574</t>
  </si>
  <si>
    <t>238</t>
  </si>
  <si>
    <t>1210004</t>
  </si>
  <si>
    <t>Guľový kohút , DN 32,</t>
  </si>
  <si>
    <t>970732451</t>
  </si>
  <si>
    <t>239</t>
  </si>
  <si>
    <t>5518600389</t>
  </si>
  <si>
    <t>Armatúry závitové - voda  Vodorovná spätná klapka Clapet (kov-kov)  5/4"    IVAR   č.08401114</t>
  </si>
  <si>
    <t>-1310393615</t>
  </si>
  <si>
    <t>240</t>
  </si>
  <si>
    <t>1393799657</t>
  </si>
  <si>
    <t>241</t>
  </si>
  <si>
    <t>5517400400</t>
  </si>
  <si>
    <t>Armatúry a príslušenstvo     filter Y 5/4"</t>
  </si>
  <si>
    <t>-997423569</t>
  </si>
  <si>
    <t>242</t>
  </si>
  <si>
    <t>734212114</t>
  </si>
  <si>
    <t>Ventil odvzdušňovací závitový samočinný nízkotlak.parných sústav, PN 0 ON 13 7311 DN 20</t>
  </si>
  <si>
    <t>1389712034</t>
  </si>
  <si>
    <t>243</t>
  </si>
  <si>
    <t>734223130</t>
  </si>
  <si>
    <t>Montáž ventilu závitového termostatického rohového jednoregulačného G 3/4</t>
  </si>
  <si>
    <t>1705594933</t>
  </si>
  <si>
    <t>244</t>
  </si>
  <si>
    <t>1411752</t>
  </si>
  <si>
    <t>Herz ventil regulačný  STRÖMAX-M 3/4", šikmý, s meracími ventilčekmi</t>
  </si>
  <si>
    <t>492801439</t>
  </si>
  <si>
    <t>245</t>
  </si>
  <si>
    <t>734223208</t>
  </si>
  <si>
    <t>Montáž termostatickej hlavice kvapalinovej jednoduchej</t>
  </si>
  <si>
    <t>761611116</t>
  </si>
  <si>
    <t>246</t>
  </si>
  <si>
    <t>1926099</t>
  </si>
  <si>
    <t>Termostat.hlavica</t>
  </si>
  <si>
    <t>-1218498654</t>
  </si>
  <si>
    <t>247</t>
  </si>
  <si>
    <t>734251123</t>
  </si>
  <si>
    <t>Ventil poistný závitový nízkozdvižný pružinový P 10-237-606, PN 0,6/120st. C ON 13 7031 G 1/2</t>
  </si>
  <si>
    <t>-616656246</t>
  </si>
  <si>
    <t>248</t>
  </si>
  <si>
    <t>734251124</t>
  </si>
  <si>
    <t>Ventil poistný závitový nízkozdvižný pružinový P 10-237-606, PN 0,6/120st. C ON 13 7031 G 3/4</t>
  </si>
  <si>
    <t>350258544</t>
  </si>
  <si>
    <t>249</t>
  </si>
  <si>
    <t>734291113</t>
  </si>
  <si>
    <t>Ostané armatúry, kohútik plniaci a vypúšťací normy 13 7061, PN 1,0/100st. C G 1/2</t>
  </si>
  <si>
    <t>279906515</t>
  </si>
  <si>
    <t>250</t>
  </si>
  <si>
    <t>734291114</t>
  </si>
  <si>
    <t>Ostané armatúry, kohútik plniaci a vypúšťací normy 13 7061, PN 1,0/100st. C G 3/4</t>
  </si>
  <si>
    <t>-2094274164</t>
  </si>
  <si>
    <t>251</t>
  </si>
  <si>
    <t>734296220</t>
  </si>
  <si>
    <t>Montáž zmiešavacej armatúry štvorcestnej  DN 20 s ručným ovládaním</t>
  </si>
  <si>
    <t>-19104851</t>
  </si>
  <si>
    <t>252</t>
  </si>
  <si>
    <t>1306612</t>
  </si>
  <si>
    <t>Štvorcestná armatúra 3000 rohová, Rp 1/2 x G 3/4</t>
  </si>
  <si>
    <t>1233376981</t>
  </si>
  <si>
    <t>253</t>
  </si>
  <si>
    <t>734411111</t>
  </si>
  <si>
    <t>Teplomer technický s ochranným púzdrom - priamy typ 160 prev."A"</t>
  </si>
  <si>
    <t>113005643</t>
  </si>
  <si>
    <t>254</t>
  </si>
  <si>
    <t>734421130</t>
  </si>
  <si>
    <t>Tlakomer deformačný kruhový B 0-10 MPa č.03313 priem. 160</t>
  </si>
  <si>
    <t>-659616937</t>
  </si>
  <si>
    <t>255</t>
  </si>
  <si>
    <t>998734201</t>
  </si>
  <si>
    <t>Presun hmôt pre armatúry v objektoch výšky do 6 m</t>
  </si>
  <si>
    <t>2085599879</t>
  </si>
  <si>
    <t>735</t>
  </si>
  <si>
    <t>Ústredné kúrenie, vykurov. telesá</t>
  </si>
  <si>
    <t>256</t>
  </si>
  <si>
    <t>735154040</t>
  </si>
  <si>
    <t>Montáž vykurovacieho telesa panelového jednoradového 600 mm/ dĺžky 400-600 mm</t>
  </si>
  <si>
    <t>-1563136013</t>
  </si>
  <si>
    <t>257</t>
  </si>
  <si>
    <t>4845390100</t>
  </si>
  <si>
    <t>Vykurovacie teleso doskové oceľové  11K s jedným panelom a jedným konvektorom 600x0400</t>
  </si>
  <si>
    <t>1078337466</t>
  </si>
  <si>
    <t>258</t>
  </si>
  <si>
    <t>4845390200</t>
  </si>
  <si>
    <t>Vykurovacie teleso doskové oceľové  11K s jedným panelom a jedným konvektorom 600x0600</t>
  </si>
  <si>
    <t>449519936</t>
  </si>
  <si>
    <t>259</t>
  </si>
  <si>
    <t>735154140</t>
  </si>
  <si>
    <t>Montáž vykurovacieho telesa panelového dvojradového výšky 600 mm/ dĺžky 400-600 mm</t>
  </si>
  <si>
    <t>187532943</t>
  </si>
  <si>
    <t>260</t>
  </si>
  <si>
    <t>4845400350</t>
  </si>
  <si>
    <t>Vykurovacie teleso doskové oceľové  VKP 22K s dvoma panelmi a dvoma konvektormi  600x0600</t>
  </si>
  <si>
    <t>1368107294</t>
  </si>
  <si>
    <t>261</t>
  </si>
  <si>
    <t>735154142</t>
  </si>
  <si>
    <t>Montáž vykurovacieho telesa panelového dvojradového výšky 600 mm/ dĺžky 1000-1200 mm</t>
  </si>
  <si>
    <t>1528920198</t>
  </si>
  <si>
    <t>262</t>
  </si>
  <si>
    <t>4845395850</t>
  </si>
  <si>
    <t>Vykurovacie teleso doskové oceľové  VKP 21K s dvoma panelmi a jedným konvektorom  600x1200</t>
  </si>
  <si>
    <t>1727802164</t>
  </si>
  <si>
    <t>263</t>
  </si>
  <si>
    <t>735154143</t>
  </si>
  <si>
    <t>Montáž vykurovacieho telesa panelového dvojradového výšky 600 mm/ dĺžky 1400-1800 mm</t>
  </si>
  <si>
    <t>-229446823</t>
  </si>
  <si>
    <t>264</t>
  </si>
  <si>
    <t>4845400850</t>
  </si>
  <si>
    <t>Vykurovacie teleso doskové oceľové VKP 22K s dvoma panelmi a dvoma konvektormi  600x1600</t>
  </si>
  <si>
    <t>2143490595</t>
  </si>
  <si>
    <t>265</t>
  </si>
  <si>
    <t>55381636006</t>
  </si>
  <si>
    <t>Konzola stenová</t>
  </si>
  <si>
    <t>66880615</t>
  </si>
  <si>
    <t>266</t>
  </si>
  <si>
    <t>2862314320</t>
  </si>
  <si>
    <t>Zaslepovacia zátka</t>
  </si>
  <si>
    <t>-747734987</t>
  </si>
  <si>
    <t>267</t>
  </si>
  <si>
    <t>34534400008224</t>
  </si>
  <si>
    <t>Zátka odvzdušňovacia</t>
  </si>
  <si>
    <t>-684545412</t>
  </si>
  <si>
    <t>268</t>
  </si>
  <si>
    <t>735158110</t>
  </si>
  <si>
    <t>Vykurovacie telesá panelové, tlaková skúška telesa vodou VSŽ Košice jednoradového</t>
  </si>
  <si>
    <t>-1395494400</t>
  </si>
  <si>
    <t>269</t>
  </si>
  <si>
    <t>735158120</t>
  </si>
  <si>
    <t>Vykurovacie telesá panelové, tlaková skúška telesa vodou VSŽ Košice dvojradového</t>
  </si>
  <si>
    <t>1095379932</t>
  </si>
  <si>
    <t>270</t>
  </si>
  <si>
    <t>735311710</t>
  </si>
  <si>
    <t>Montáž zostavy rozdel"ovač / zberač do skrine typ 9 cestný</t>
  </si>
  <si>
    <t>-1903796928</t>
  </si>
  <si>
    <t>271</t>
  </si>
  <si>
    <t>735311740</t>
  </si>
  <si>
    <t>Montáž zostavy rozdel"ovač / zberač do skrine typ 12 cestný</t>
  </si>
  <si>
    <t>289253587</t>
  </si>
  <si>
    <t>272</t>
  </si>
  <si>
    <t>8280</t>
  </si>
  <si>
    <t>Systém pripojenia vykurovacích telies Rozdeľovač 9-okruh.</t>
  </si>
  <si>
    <t>-872136793</t>
  </si>
  <si>
    <t>273</t>
  </si>
  <si>
    <t>8324</t>
  </si>
  <si>
    <t>Systém pripojenia vykurovacích telies Rozdeľovač12okruh.</t>
  </si>
  <si>
    <t>-1490389339</t>
  </si>
  <si>
    <t>274</t>
  </si>
  <si>
    <t>735311820</t>
  </si>
  <si>
    <t>Montáž skrinky rozdeľovača na omietku max. 11 okruhov</t>
  </si>
  <si>
    <t>1756322764</t>
  </si>
  <si>
    <t>275</t>
  </si>
  <si>
    <t>735311830</t>
  </si>
  <si>
    <t>Montáž skrinky rozdeľovača na omietku max. 12 okruhov</t>
  </si>
  <si>
    <t>-854098419</t>
  </si>
  <si>
    <t>276</t>
  </si>
  <si>
    <t>1856920</t>
  </si>
  <si>
    <t>Skriňa rozdeľovača z oceľového plechu, šírka 900 mm, biela,</t>
  </si>
  <si>
    <t>-1484485733</t>
  </si>
  <si>
    <t>277</t>
  </si>
  <si>
    <t>1856930</t>
  </si>
  <si>
    <t>Skriňa rozdeľovača z oceľového plechu, šírka 1200 mm, biela</t>
  </si>
  <si>
    <t>1777797248</t>
  </si>
  <si>
    <t>278</t>
  </si>
  <si>
    <t>998735201</t>
  </si>
  <si>
    <t>Presun hmôt pre vykurovacie telesá v objektoch výšky do 6 m</t>
  </si>
  <si>
    <t>924290086</t>
  </si>
  <si>
    <t>762</t>
  </si>
  <si>
    <t>Konštrukcie tesárske</t>
  </si>
  <si>
    <t>279</t>
  </si>
  <si>
    <t>762795000</t>
  </si>
  <si>
    <t>Spojovacie a ochranné prostriedky klince, svorky, fixačné dosky,impregnácia</t>
  </si>
  <si>
    <t>-560535130</t>
  </si>
  <si>
    <t>13,87*1,5</t>
  </si>
  <si>
    <t>280</t>
  </si>
  <si>
    <t>762810046</t>
  </si>
  <si>
    <t>Záklop stropov z dosiek OSB skrutkovaných na rošt na pero a drážku hr. dosky 20 mm</t>
  </si>
  <si>
    <t>-546883605</t>
  </si>
  <si>
    <t>281</t>
  </si>
  <si>
    <t>762822130</t>
  </si>
  <si>
    <t>Montáž stropníc z hraneného a polohraneného reziva prierezovej plochy 288-450 cm2</t>
  </si>
  <si>
    <t>-29814424</t>
  </si>
  <si>
    <t>4,32*9+4,24*9+4,25*9+4,8*13+3,85*13+5,02*9+4,94*18+4,97*18+3,3*9+4,92*9</t>
  </si>
  <si>
    <t>282</t>
  </si>
  <si>
    <t>6051533600</t>
  </si>
  <si>
    <t>Hranol smrekový 2 140x140,160,200 a</t>
  </si>
  <si>
    <t>-812237610</t>
  </si>
  <si>
    <t>13,87*1,08 'Přepočítané koeficientom množstva</t>
  </si>
  <si>
    <t>283</t>
  </si>
  <si>
    <t>998762102</t>
  </si>
  <si>
    <t>Presun hmôt pre konštrukcie tesárske v objektoch výšky do 12 m</t>
  </si>
  <si>
    <t>127879557</t>
  </si>
  <si>
    <t>763</t>
  </si>
  <si>
    <t>Konštrukcie - drevostavby</t>
  </si>
  <si>
    <t>284</t>
  </si>
  <si>
    <t>763132210</t>
  </si>
  <si>
    <t>SDK podhľad D112 zavesená dvojvrstvová kca profil CD dosky GKF hr. 12,5 mm</t>
  </si>
  <si>
    <t>807052843</t>
  </si>
  <si>
    <t>285</t>
  </si>
  <si>
    <t>998763101</t>
  </si>
  <si>
    <t>Presun hmôt pre drevostavby v objektoch výšky do 12 m</t>
  </si>
  <si>
    <t>168480801</t>
  </si>
  <si>
    <t>764</t>
  </si>
  <si>
    <t>Konštrukcie klampiarske</t>
  </si>
  <si>
    <t>286</t>
  </si>
  <si>
    <t>764711115</t>
  </si>
  <si>
    <t>Oplechovanie parapetov Lindab rš 330 mm</t>
  </si>
  <si>
    <t>604447614</t>
  </si>
  <si>
    <t>1,8*15+1+1+1+1,8*5+1,8*3</t>
  </si>
  <si>
    <t>287</t>
  </si>
  <si>
    <t>764731116</t>
  </si>
  <si>
    <t>Oplechovanie múrov Lindab rš 600 mm</t>
  </si>
  <si>
    <t>-1567835362</t>
  </si>
  <si>
    <t>7,6+7,4*2+8,8+1+56,95</t>
  </si>
  <si>
    <t>288</t>
  </si>
  <si>
    <t>764751112</t>
  </si>
  <si>
    <t>Odpadné rúry Lindab kruhové rovné SROR D 100 mm</t>
  </si>
  <si>
    <t>-1791820142</t>
  </si>
  <si>
    <t>3,3+3,3+4+3,3</t>
  </si>
  <si>
    <t>289</t>
  </si>
  <si>
    <t>764751142</t>
  </si>
  <si>
    <t>Odpadné rúry Lindab výtokové koleno UTK D 100 mm</t>
  </si>
  <si>
    <t>42973645</t>
  </si>
  <si>
    <t>290</t>
  </si>
  <si>
    <t>764751152</t>
  </si>
  <si>
    <t>Odpadné rúry Lindab odskok SOKN D 100 mm</t>
  </si>
  <si>
    <t>747682600</t>
  </si>
  <si>
    <t>291</t>
  </si>
  <si>
    <t>764761121</t>
  </si>
  <si>
    <t>Žľaby Lindab podokapné polkruhové R s hákmi KFL veľkosť 125 mm</t>
  </si>
  <si>
    <t>-1916902053</t>
  </si>
  <si>
    <t>292</t>
  </si>
  <si>
    <t>764761231</t>
  </si>
  <si>
    <t>Žľaby Lindab kotlík SOK k polkruhovým žľabom veľkosť 125 mm</t>
  </si>
  <si>
    <t>2024713250</t>
  </si>
  <si>
    <t>293</t>
  </si>
  <si>
    <t>998764101</t>
  </si>
  <si>
    <t>Presun hmôt pre konštrukcie klampiarske v objektoch výšky do 6 m</t>
  </si>
  <si>
    <t>112892559</t>
  </si>
  <si>
    <t>766</t>
  </si>
  <si>
    <t>Konštrukcie stolárske</t>
  </si>
  <si>
    <t>294</t>
  </si>
  <si>
    <t>766621264</t>
  </si>
  <si>
    <t>Montáž okna kompletizovaného jednoduchého do zamurovaného okenného rámu, pevné nad 1,50 m2</t>
  </si>
  <si>
    <t>1449243191</t>
  </si>
  <si>
    <t>295</t>
  </si>
  <si>
    <t>6114150300</t>
  </si>
  <si>
    <t>06 Plastove okno posuvne výdajne</t>
  </si>
  <si>
    <t>941477698</t>
  </si>
  <si>
    <t>296</t>
  </si>
  <si>
    <t>766662312</t>
  </si>
  <si>
    <t>Montáž dverového krídla kompletiz.otváravého z tvrdého dreva alebo smrekovca, jednokrídlové</t>
  </si>
  <si>
    <t>-1475366211</t>
  </si>
  <si>
    <t>1+2+6+4+3+5+1+1</t>
  </si>
  <si>
    <t>297</t>
  </si>
  <si>
    <t>6116303010</t>
  </si>
  <si>
    <t>02-04/D Dvere  60-90/197 cm plné , rám z masívu, odýh. dub/buk , zámok obyčajný      APEX  BB</t>
  </si>
  <si>
    <t>296937353</t>
  </si>
  <si>
    <t>421</t>
  </si>
  <si>
    <t>6116303040</t>
  </si>
  <si>
    <t xml:space="preserve">06/D Dvere  80/197 cm  s presklením - 3 x, rám z masívu, odýh. dub/buk , zámok obyčajný    s okienkom  </t>
  </si>
  <si>
    <t>1130809521</t>
  </si>
  <si>
    <t>422</t>
  </si>
  <si>
    <t>6116303320</t>
  </si>
  <si>
    <t>08/D Interierove dvere so stavebnýn puzdrom 600/2000</t>
  </si>
  <si>
    <t>-1835090167</t>
  </si>
  <si>
    <t>298</t>
  </si>
  <si>
    <t>766662331</t>
  </si>
  <si>
    <t>Montáž dverového krídla kompletiz.otváravého z tvrdého dreva alebo smrekovca, dvojkrídlové</t>
  </si>
  <si>
    <t>964005993</t>
  </si>
  <si>
    <t>299</t>
  </si>
  <si>
    <t>6116301800</t>
  </si>
  <si>
    <t>07/D Dvere vnútorné hladké dýhované presklenné  dvojkrídlové 1400/2000</t>
  </si>
  <si>
    <t>-76303804</t>
  </si>
  <si>
    <t>300</t>
  </si>
  <si>
    <t>766695212</t>
  </si>
  <si>
    <t>Montáž prahu dverí, jednokrídlových</t>
  </si>
  <si>
    <t>-195375386</t>
  </si>
  <si>
    <t>301</t>
  </si>
  <si>
    <t>6118715600</t>
  </si>
  <si>
    <t xml:space="preserve">Prah dubový dĺžky šírky 10 cm </t>
  </si>
  <si>
    <t>-1047198370</t>
  </si>
  <si>
    <t>302</t>
  </si>
  <si>
    <t>766702111</t>
  </si>
  <si>
    <t>Montáž zárubní pre dvere jednokrídlové hr.steny do 170 mm</t>
  </si>
  <si>
    <t>-907194450</t>
  </si>
  <si>
    <t>303</t>
  </si>
  <si>
    <t>6117103020</t>
  </si>
  <si>
    <t>02-4/D Zárubňa do hrúbky múru 120 jednokridlova</t>
  </si>
  <si>
    <t>-1831260335</t>
  </si>
  <si>
    <t>423</t>
  </si>
  <si>
    <t>6117103030</t>
  </si>
  <si>
    <t>09/D Zárubňa dýhovaná, obložková, dub/buk, do hrúbky múru 1200/2400</t>
  </si>
  <si>
    <t>496654933</t>
  </si>
  <si>
    <t>304</t>
  </si>
  <si>
    <t>998766101</t>
  </si>
  <si>
    <t>Presun hmot pre konštrukcie stolárske v objektoch výšky do 6 m</t>
  </si>
  <si>
    <t>641718112</t>
  </si>
  <si>
    <t>767</t>
  </si>
  <si>
    <t>Konštrukcie doplnkové kovové</t>
  </si>
  <si>
    <t>305</t>
  </si>
  <si>
    <t>767631335</t>
  </si>
  <si>
    <t>Montáž okna plastového dvojdielneho so zasklením paskami  ext.int.</t>
  </si>
  <si>
    <t>1297847558</t>
  </si>
  <si>
    <t>11+13+7</t>
  </si>
  <si>
    <t>306</t>
  </si>
  <si>
    <t>6114120700</t>
  </si>
  <si>
    <t>01 Plastové okno dvojkrídlové otváravé, otvaravo-sklopné výšky/šírky  1500/1800 mm</t>
  </si>
  <si>
    <t>-2115939442</t>
  </si>
  <si>
    <t>308</t>
  </si>
  <si>
    <t>6114117700</t>
  </si>
  <si>
    <t>03 Plastové okno dvojkrídlové otváravé, otvaravo-sklopné výšky/šírky  750/1800 mm</t>
  </si>
  <si>
    <t>-1292579295</t>
  </si>
  <si>
    <t>309</t>
  </si>
  <si>
    <t>6114117600</t>
  </si>
  <si>
    <t>05 Plastové okno dvojkrídlové otváravé, otvaravo-sklopné výšky/šírky  600/1800 mm</t>
  </si>
  <si>
    <t>1255879792</t>
  </si>
  <si>
    <t>310</t>
  </si>
  <si>
    <t>6114109500</t>
  </si>
  <si>
    <t>04 Plastové okno jednokrídlové otváravo-sklopné výšky/šírky  750/1000 mm</t>
  </si>
  <si>
    <t>-86204135</t>
  </si>
  <si>
    <t>311</t>
  </si>
  <si>
    <t>767641345</t>
  </si>
  <si>
    <t xml:space="preserve">Montáž dverí vchodových jednodielnych, so zasklením výšky paskami </t>
  </si>
  <si>
    <t>-1409842149</t>
  </si>
  <si>
    <t>312</t>
  </si>
  <si>
    <t>6114122800</t>
  </si>
  <si>
    <t>02 Plastové terasove  dvere otváravé výšky/šírky  2340/1800</t>
  </si>
  <si>
    <t>1291995886</t>
  </si>
  <si>
    <t>313</t>
  </si>
  <si>
    <t>6114122900</t>
  </si>
  <si>
    <t>01/D Exteriérove dvere drevené s postranicou  otváravé 900/2000-  1400/2350</t>
  </si>
  <si>
    <t>566053211</t>
  </si>
  <si>
    <t>314</t>
  </si>
  <si>
    <t>6114123200</t>
  </si>
  <si>
    <t>05/D Exteriérove drevené dvere otváravé 800/2000</t>
  </si>
  <si>
    <t>1146752273</t>
  </si>
  <si>
    <t>315</t>
  </si>
  <si>
    <t>998767101</t>
  </si>
  <si>
    <t>Presun hmôt pre kovové stavebné doplnkové konštrukcie v objektoch výšky do 6 m</t>
  </si>
  <si>
    <t>1170448424</t>
  </si>
  <si>
    <t>771</t>
  </si>
  <si>
    <t>Podlahy z dlaždíc</t>
  </si>
  <si>
    <t>316</t>
  </si>
  <si>
    <t>771441011</t>
  </si>
  <si>
    <t>Montáž soklíkov z obkladačiek hutných alebo dlaždíc keram. kladených do malty rovných 100x100 mm</t>
  </si>
  <si>
    <t>-185843058</t>
  </si>
  <si>
    <t>317</t>
  </si>
  <si>
    <t>771575129</t>
  </si>
  <si>
    <t>Montáž podláh z dlaždíc keram. ukladanie do tmelu</t>
  </si>
  <si>
    <t>-1545818161</t>
  </si>
  <si>
    <t>318</t>
  </si>
  <si>
    <t>5976498100</t>
  </si>
  <si>
    <t xml:space="preserve">Dlaždice keramické </t>
  </si>
  <si>
    <t>332777077</t>
  </si>
  <si>
    <t>99,6*1,02 'Přepočítané koeficientom množstva</t>
  </si>
  <si>
    <t>319</t>
  </si>
  <si>
    <t>998771101</t>
  </si>
  <si>
    <t>Presun hmôt pre podlahy z dlaždíc v objektoch výšky do 6m</t>
  </si>
  <si>
    <t>-718777841</t>
  </si>
  <si>
    <t>775</t>
  </si>
  <si>
    <t>Podlahy vlysové a parketové</t>
  </si>
  <si>
    <t>320</t>
  </si>
  <si>
    <t>775551210</t>
  </si>
  <si>
    <t>Zhotovenie parketovej podlahy s podložkou, parozábranou a s olištovaním,laminované tabule 1286x194 mm</t>
  </si>
  <si>
    <t>143738460</t>
  </si>
  <si>
    <t>321</t>
  </si>
  <si>
    <t>6119800800</t>
  </si>
  <si>
    <t>Laminátové parkety  1285x195x8,1 mm</t>
  </si>
  <si>
    <t>1026051663</t>
  </si>
  <si>
    <t>304,81*1,01 'Přepočítané koeficientom množstva</t>
  </si>
  <si>
    <t>322</t>
  </si>
  <si>
    <t>6119800922</t>
  </si>
  <si>
    <t xml:space="preserve">Lišta soklová </t>
  </si>
  <si>
    <t>-1930168455</t>
  </si>
  <si>
    <t>323</t>
  </si>
  <si>
    <t>775552120</t>
  </si>
  <si>
    <t>Podložka pod plávajúce podlahy - fólia PE parozábranová hr. 0,2 mm</t>
  </si>
  <si>
    <t>475209899</t>
  </si>
  <si>
    <t>324</t>
  </si>
  <si>
    <t>2837712001</t>
  </si>
  <si>
    <t>Podložka pod plávajúce podlahy Mirelon - biela hr. 3 mm</t>
  </si>
  <si>
    <t>456702435</t>
  </si>
  <si>
    <t>325</t>
  </si>
  <si>
    <t>998775101</t>
  </si>
  <si>
    <t>Presun hmôt pre podlahy vlysové a parketové v objektoch výšky do 6 m</t>
  </si>
  <si>
    <t>-523287772</t>
  </si>
  <si>
    <t>781</t>
  </si>
  <si>
    <t>Dokončovacie práce a obklady</t>
  </si>
  <si>
    <t>326</t>
  </si>
  <si>
    <t>781441055</t>
  </si>
  <si>
    <t>Montáž obkladov vnút. a vonk. stien z obkladačiek hutných alebo keram. do malty, škar.</t>
  </si>
  <si>
    <t>1089141054</t>
  </si>
  <si>
    <t>(4,35*8+5+3+2+1,4*6+2,4*2+2,4*2+2+4,35*4+3,2+3+5+5+1,7+2,3*2+2,4+2,3)*2</t>
  </si>
  <si>
    <t>-(1,2*27)</t>
  </si>
  <si>
    <t>327</t>
  </si>
  <si>
    <t>5978700100</t>
  </si>
  <si>
    <t xml:space="preserve">Obkladačky keramické  </t>
  </si>
  <si>
    <t>-1572909109</t>
  </si>
  <si>
    <t>186,4*1,02 'Přepočítané koeficientom množstva</t>
  </si>
  <si>
    <t>328</t>
  </si>
  <si>
    <t>781491111</t>
  </si>
  <si>
    <t>Montáž plastových profilov pre obklad do tmelu - roh steny</t>
  </si>
  <si>
    <t>-1193055761</t>
  </si>
  <si>
    <t>329</t>
  </si>
  <si>
    <t>5981002007</t>
  </si>
  <si>
    <t xml:space="preserve">Lišty </t>
  </si>
  <si>
    <t>-791724158</t>
  </si>
  <si>
    <t>330</t>
  </si>
  <si>
    <t>998781101</t>
  </si>
  <si>
    <t>Presun hmôt pre obklady keramické v objektoch výšky do 6 m</t>
  </si>
  <si>
    <t>1031685964</t>
  </si>
  <si>
    <t>783</t>
  </si>
  <si>
    <t>Dokončovacie práce - nátery</t>
  </si>
  <si>
    <t>331</t>
  </si>
  <si>
    <t>783414340</t>
  </si>
  <si>
    <t>Nátery kovového potrubia olejové do DN 50 mm dvojnás. 1x email a základným náterom</t>
  </si>
  <si>
    <t>736754475</t>
  </si>
  <si>
    <t>332</t>
  </si>
  <si>
    <t>-1631376759</t>
  </si>
  <si>
    <t>784</t>
  </si>
  <si>
    <t>Dokončovacie práce - maľby</t>
  </si>
  <si>
    <t>333</t>
  </si>
  <si>
    <t>784441111</t>
  </si>
  <si>
    <t>Maľby akrylátové jednofarebné s bielym stropom v miestnostiach výšky do 3, 80 m</t>
  </si>
  <si>
    <t>1563655292</t>
  </si>
  <si>
    <t>941,433-186,4+397,88</t>
  </si>
  <si>
    <t>Práce a dodávky M</t>
  </si>
  <si>
    <t>24-M</t>
  </si>
  <si>
    <t>Montáže vzduchotechnických zariad.</t>
  </si>
  <si>
    <t>417</t>
  </si>
  <si>
    <t>240030127</t>
  </si>
  <si>
    <t>Rekuperátor. Dodané v celku. Veľkosť : TNB - 8</t>
  </si>
  <si>
    <t>-1663803944</t>
  </si>
  <si>
    <t>418</t>
  </si>
  <si>
    <t>4290074143</t>
  </si>
  <si>
    <t xml:space="preserve">Doskové rekuperátory AIR 70 brink </t>
  </si>
  <si>
    <t>-154995632</t>
  </si>
  <si>
    <t>25-M</t>
  </si>
  <si>
    <t>Povrch. úprava strojov a zariadení</t>
  </si>
  <si>
    <t>334</t>
  </si>
  <si>
    <t>250010101</t>
  </si>
  <si>
    <t>Základný náter jednozložkový, technolog. zariad. nečlenité.</t>
  </si>
  <si>
    <t>-402795386</t>
  </si>
  <si>
    <t>335</t>
  </si>
  <si>
    <t>250010201</t>
  </si>
  <si>
    <t>Ostatné nátery jednozložkové, technolog. zariad. nečlenité.</t>
  </si>
  <si>
    <t>927803460</t>
  </si>
  <si>
    <t>336</t>
  </si>
  <si>
    <t>2467405588</t>
  </si>
  <si>
    <t>CHEMOLAK S-6005 Riedidlo do S-2003            1,000Kg</t>
  </si>
  <si>
    <t>kg</t>
  </si>
  <si>
    <t>1186396438</t>
  </si>
  <si>
    <t>337</t>
  </si>
  <si>
    <t>2467404441</t>
  </si>
  <si>
    <t>CHEMOLAK S-2029 Email syntetic. pr. rýchlos     1,000kg</t>
  </si>
  <si>
    <t>-98699402</t>
  </si>
  <si>
    <t>338</t>
  </si>
  <si>
    <t>2467403953</t>
  </si>
  <si>
    <t>CHEMOLAK Syntetika - zákl. farba antik.  28,000kg</t>
  </si>
  <si>
    <t>1996226321</t>
  </si>
  <si>
    <t>339</t>
  </si>
  <si>
    <t>MV</t>
  </si>
  <si>
    <t>Murárske výpomoci</t>
  </si>
  <si>
    <t>1521675993</t>
  </si>
  <si>
    <t>340</t>
  </si>
  <si>
    <t>PM</t>
  </si>
  <si>
    <t>Podružný materiál</t>
  </si>
  <si>
    <t>-591707232</t>
  </si>
  <si>
    <t>341</t>
  </si>
  <si>
    <t>PPV</t>
  </si>
  <si>
    <t>Podiel pridružených výkonov</t>
  </si>
  <si>
    <t>1620438658</t>
  </si>
  <si>
    <t>D1</t>
  </si>
  <si>
    <t>Rozvádzač modulový RH1</t>
  </si>
  <si>
    <t>342</t>
  </si>
  <si>
    <t>Pol1</t>
  </si>
  <si>
    <t>rozvádzač plastový s plnými dverami, 72 mod., typ PRAGMA, krytie IP40, rozmery 810x486x129 mm, pre zapustenú montáž, obj. č.  PRA31418</t>
  </si>
  <si>
    <t>1263647243</t>
  </si>
  <si>
    <t>343</t>
  </si>
  <si>
    <t>Pol2</t>
  </si>
  <si>
    <t>pačkový spínač APN-63, 63 A</t>
  </si>
  <si>
    <t>628206255</t>
  </si>
  <si>
    <t>344</t>
  </si>
  <si>
    <t>Pol3</t>
  </si>
  <si>
    <t>istič C60N, 16 A, 3P, char. B</t>
  </si>
  <si>
    <t>175820311</t>
  </si>
  <si>
    <t>345</t>
  </si>
  <si>
    <t>Pol4</t>
  </si>
  <si>
    <t>istič C60N, 10 A, 1P, char. B</t>
  </si>
  <si>
    <t>3594277</t>
  </si>
  <si>
    <t>346</t>
  </si>
  <si>
    <t>Pol5</t>
  </si>
  <si>
    <t>prúdový chránič s nadpr. ochranou DXTM, 16A, 30 mA, 4P, obj. č. 079 64</t>
  </si>
  <si>
    <t>-2048773047</t>
  </si>
  <si>
    <t>347</t>
  </si>
  <si>
    <t>Pol6</t>
  </si>
  <si>
    <t>prúdový chránič s nadpr. ochranou DXTM, 16A, 30 mA, 1P+N, obj. č. 078 86</t>
  </si>
  <si>
    <t>-1606236533</t>
  </si>
  <si>
    <t>348</t>
  </si>
  <si>
    <t>Pol7</t>
  </si>
  <si>
    <t>kombinovaný zvodič FLP-B+C MAXI/4</t>
  </si>
  <si>
    <t>-1559669958</t>
  </si>
  <si>
    <t>D2</t>
  </si>
  <si>
    <t>Materiál spolu</t>
  </si>
  <si>
    <t>349</t>
  </si>
  <si>
    <t>Pol8</t>
  </si>
  <si>
    <t>Podružný (nešpecifikovaný) materiál</t>
  </si>
  <si>
    <t>1439068587</t>
  </si>
  <si>
    <t>350</t>
  </si>
  <si>
    <t>Pol9</t>
  </si>
  <si>
    <t>Výroba rozvádzača</t>
  </si>
  <si>
    <t>hod</t>
  </si>
  <si>
    <t>-218144212</t>
  </si>
  <si>
    <t>D3</t>
  </si>
  <si>
    <t>Elektroinštalácia - Materská škôlka</t>
  </si>
  <si>
    <t>352</t>
  </si>
  <si>
    <t>Pol11</t>
  </si>
  <si>
    <t>svietidlo LED 1x36W</t>
  </si>
  <si>
    <t>-1929055058</t>
  </si>
  <si>
    <t>353</t>
  </si>
  <si>
    <t>Pol12</t>
  </si>
  <si>
    <t>svietidlo LED 1x43 W</t>
  </si>
  <si>
    <t>-1892902938</t>
  </si>
  <si>
    <t>354</t>
  </si>
  <si>
    <t>Pol13</t>
  </si>
  <si>
    <t>svietidlo UX PLAST 1 OPAL 1x32W</t>
  </si>
  <si>
    <t>2125097608</t>
  </si>
  <si>
    <t>355</t>
  </si>
  <si>
    <t>Pol14</t>
  </si>
  <si>
    <t>svietidlo UX-EMEGENCY 1x8W</t>
  </si>
  <si>
    <t>-326917757</t>
  </si>
  <si>
    <t>356</t>
  </si>
  <si>
    <t>Pol15</t>
  </si>
  <si>
    <t>vypínač jednopólový, rad. 1</t>
  </si>
  <si>
    <t>1148353708</t>
  </si>
  <si>
    <t>357</t>
  </si>
  <si>
    <t>Pol16</t>
  </si>
  <si>
    <t>vypínač striedavý, rad. 6</t>
  </si>
  <si>
    <t>-852324199</t>
  </si>
  <si>
    <t>358</t>
  </si>
  <si>
    <t>Pol17</t>
  </si>
  <si>
    <t>vypínač sériový, rad. 5</t>
  </si>
  <si>
    <t>1566994853</t>
  </si>
  <si>
    <t>359</t>
  </si>
  <si>
    <t>Pol18</t>
  </si>
  <si>
    <t>vypínač krížový, rad. 7</t>
  </si>
  <si>
    <t>-1247327857</t>
  </si>
  <si>
    <t>360</t>
  </si>
  <si>
    <t>Pol19</t>
  </si>
  <si>
    <t>vypínač trojpólový 400VAC (sporákový)</t>
  </si>
  <si>
    <t>1269762180</t>
  </si>
  <si>
    <t>361</t>
  </si>
  <si>
    <t>Pol20</t>
  </si>
  <si>
    <t>zásuvka dvojitá jednopólová</t>
  </si>
  <si>
    <t>541914828</t>
  </si>
  <si>
    <t>362</t>
  </si>
  <si>
    <t>Pol21</t>
  </si>
  <si>
    <t>zásuvka jednopólová</t>
  </si>
  <si>
    <t>1971858748</t>
  </si>
  <si>
    <t>363</t>
  </si>
  <si>
    <t>Pol22</t>
  </si>
  <si>
    <t>elektroinštalačná škatuľa</t>
  </si>
  <si>
    <t>-1586526203</t>
  </si>
  <si>
    <t>364</t>
  </si>
  <si>
    <t>Pol23</t>
  </si>
  <si>
    <t>rozbočovacia svorkovnica s vekom</t>
  </si>
  <si>
    <t>-1466825491</t>
  </si>
  <si>
    <t>365</t>
  </si>
  <si>
    <t>Pol24</t>
  </si>
  <si>
    <t>kábel CYKY-J 5x2,5</t>
  </si>
  <si>
    <t>-1304598383</t>
  </si>
  <si>
    <t>366</t>
  </si>
  <si>
    <t>Pol25</t>
  </si>
  <si>
    <t>kábel CYSY-J 5x2,5</t>
  </si>
  <si>
    <t>1891076830</t>
  </si>
  <si>
    <t>367</t>
  </si>
  <si>
    <t>Pol26</t>
  </si>
  <si>
    <t>kábel CYKY-O 2x1,5</t>
  </si>
  <si>
    <t>1067399189</t>
  </si>
  <si>
    <t>368</t>
  </si>
  <si>
    <t>Pol27</t>
  </si>
  <si>
    <t>kábel CYKY-O 3x1,5</t>
  </si>
  <si>
    <t>1246841577</t>
  </si>
  <si>
    <t>369</t>
  </si>
  <si>
    <t>Pol28</t>
  </si>
  <si>
    <t>kábel CYKY-J 3x1,5</t>
  </si>
  <si>
    <t>-1314717571</t>
  </si>
  <si>
    <t>370</t>
  </si>
  <si>
    <t>Pol29</t>
  </si>
  <si>
    <t>kábel CYKY-J 3x2,5</t>
  </si>
  <si>
    <t>1290256593</t>
  </si>
  <si>
    <t>371</t>
  </si>
  <si>
    <t>Pol30</t>
  </si>
  <si>
    <t>vodič CY 16 mm2, žl.zel.</t>
  </si>
  <si>
    <t>1817549469</t>
  </si>
  <si>
    <t>372</t>
  </si>
  <si>
    <t>Pol31</t>
  </si>
  <si>
    <t>vodič CY 4 mm2, žl.zel.</t>
  </si>
  <si>
    <t>-580166224</t>
  </si>
  <si>
    <t>373</t>
  </si>
  <si>
    <t>Pol32</t>
  </si>
  <si>
    <t>vodič CY 6 mm2, žl.zel.</t>
  </si>
  <si>
    <t>1381704465</t>
  </si>
  <si>
    <t>374</t>
  </si>
  <si>
    <t>Pol33</t>
  </si>
  <si>
    <t>trubka elektroinštalačná PE21</t>
  </si>
  <si>
    <t>908411842</t>
  </si>
  <si>
    <t>375</t>
  </si>
  <si>
    <t>Pol34</t>
  </si>
  <si>
    <t>prípojnica potenciálového vyrovnania</t>
  </si>
  <si>
    <t>1819452484</t>
  </si>
  <si>
    <t>376</t>
  </si>
  <si>
    <t>Pol35</t>
  </si>
  <si>
    <t>Ukončenie vodiča do 16 mm2</t>
  </si>
  <si>
    <t>158203795</t>
  </si>
  <si>
    <t>377</t>
  </si>
  <si>
    <t>Pol36</t>
  </si>
  <si>
    <t>Ukončenie vodiča do 6 mm2</t>
  </si>
  <si>
    <t>-562760873</t>
  </si>
  <si>
    <t>378</t>
  </si>
  <si>
    <t>Pol37</t>
  </si>
  <si>
    <t>Ukončenie kábla  CYKY-J 3x2,5</t>
  </si>
  <si>
    <t>86794285</t>
  </si>
  <si>
    <t>379</t>
  </si>
  <si>
    <t>Pol38</t>
  </si>
  <si>
    <t>Ukončenie kábla  CYKY -J 3x1,5</t>
  </si>
  <si>
    <t>1145463019</t>
  </si>
  <si>
    <t>380</t>
  </si>
  <si>
    <t>Pol39</t>
  </si>
  <si>
    <t>drobné stavebné úpravy</t>
  </si>
  <si>
    <t>-1142750373</t>
  </si>
  <si>
    <t>381</t>
  </si>
  <si>
    <t>Pol40</t>
  </si>
  <si>
    <t>Revízia</t>
  </si>
  <si>
    <t>-972095961</t>
  </si>
  <si>
    <t>D4</t>
  </si>
  <si>
    <t>Bleskozvod</t>
  </si>
  <si>
    <t>382</t>
  </si>
  <si>
    <t>1112187572</t>
  </si>
  <si>
    <t>383</t>
  </si>
  <si>
    <t>119675683</t>
  </si>
  <si>
    <t>384</t>
  </si>
  <si>
    <t>Pol41</t>
  </si>
  <si>
    <t>drôt FeZn pre mrežovú sústavu Rd8</t>
  </si>
  <si>
    <t>1701928502</t>
  </si>
  <si>
    <t>385</t>
  </si>
  <si>
    <t>Pol42</t>
  </si>
  <si>
    <t>podpera vedenia do plochy strechy</t>
  </si>
  <si>
    <t>841991314</t>
  </si>
  <si>
    <t>386</t>
  </si>
  <si>
    <t>Pol43</t>
  </si>
  <si>
    <t>univerzálna svorka, typ MV pre Rd8-10 mm,</t>
  </si>
  <si>
    <t>2072303437</t>
  </si>
  <si>
    <t>387</t>
  </si>
  <si>
    <t>Pol44</t>
  </si>
  <si>
    <t>svorka pre pripojenie atiky, resp. okapu, FeZn</t>
  </si>
  <si>
    <t>1378266410</t>
  </si>
  <si>
    <t>388</t>
  </si>
  <si>
    <t>Pol45</t>
  </si>
  <si>
    <t>zachytávacia tyč s podperou do plochy strechy, dl. 1200 mm</t>
  </si>
  <si>
    <t>-2114632239</t>
  </si>
  <si>
    <t>389</t>
  </si>
  <si>
    <t>Pol46</t>
  </si>
  <si>
    <t>zachytávacia tyč s podperou do plochy strechy, dl. 600 mm</t>
  </si>
  <si>
    <t>1298827081</t>
  </si>
  <si>
    <t>390</t>
  </si>
  <si>
    <t>Pol47</t>
  </si>
  <si>
    <t>lano ALDREY 50 mm2</t>
  </si>
  <si>
    <t>-1087296168</t>
  </si>
  <si>
    <t>391</t>
  </si>
  <si>
    <t>Pol48</t>
  </si>
  <si>
    <t>podpera vedenia do muriva, FeZn</t>
  </si>
  <si>
    <t>745592140</t>
  </si>
  <si>
    <t>392</t>
  </si>
  <si>
    <t>Pol49</t>
  </si>
  <si>
    <t>ochranný uholník OU 1,7</t>
  </si>
  <si>
    <t>1743436930</t>
  </si>
  <si>
    <t>393</t>
  </si>
  <si>
    <t>Pol50</t>
  </si>
  <si>
    <t>držiak ochranného uholníka DOU-VR</t>
  </si>
  <si>
    <t>480577907</t>
  </si>
  <si>
    <t>394</t>
  </si>
  <si>
    <t>Pol51</t>
  </si>
  <si>
    <t>skúšobná svorka, pre Rd7-10/16 mm, FeZn</t>
  </si>
  <si>
    <t>881241638</t>
  </si>
  <si>
    <t>395</t>
  </si>
  <si>
    <t>Pol52</t>
  </si>
  <si>
    <t>zavádzacia tyč, dl. 2000 mm</t>
  </si>
  <si>
    <t>-1821168398</t>
  </si>
  <si>
    <t>396</t>
  </si>
  <si>
    <t>Pol53</t>
  </si>
  <si>
    <t>svorka MV, pre spojenie uzemň. ved. so záv. tyčami, FeZn</t>
  </si>
  <si>
    <t>-536378012</t>
  </si>
  <si>
    <t>397</t>
  </si>
  <si>
    <t>Pol54</t>
  </si>
  <si>
    <t>uzemňovacie vedenie - FeZn 30x4</t>
  </si>
  <si>
    <t>208949627</t>
  </si>
  <si>
    <t>398</t>
  </si>
  <si>
    <t>Pol55</t>
  </si>
  <si>
    <t>podpera zavádzacej tyče</t>
  </si>
  <si>
    <t>-1929414754</t>
  </si>
  <si>
    <t>399</t>
  </si>
  <si>
    <t>Pol56</t>
  </si>
  <si>
    <t>štítok na označenie skúšobnej svorky</t>
  </si>
  <si>
    <t>-423596309</t>
  </si>
  <si>
    <t>400</t>
  </si>
  <si>
    <t>Pol57</t>
  </si>
  <si>
    <t>asfaltová suspenzia</t>
  </si>
  <si>
    <t>-2027368198</t>
  </si>
  <si>
    <t>401</t>
  </si>
  <si>
    <t>Pol58</t>
  </si>
  <si>
    <t>asfaltový lak</t>
  </si>
  <si>
    <t>1904608592</t>
  </si>
  <si>
    <t>23-M</t>
  </si>
  <si>
    <t>Montáže potrubia</t>
  </si>
  <si>
    <t>403</t>
  </si>
  <si>
    <t>230050001</t>
  </si>
  <si>
    <t>Montáž uloženia - priskrutkovaním: do DN 25</t>
  </si>
  <si>
    <t>-543642294</t>
  </si>
  <si>
    <t>404</t>
  </si>
  <si>
    <t>4848522000</t>
  </si>
  <si>
    <t>Objímka na rúrky , veľkosť 5/4"</t>
  </si>
  <si>
    <t>-930147266</t>
  </si>
  <si>
    <t>405</t>
  </si>
  <si>
    <t>4848521500</t>
  </si>
  <si>
    <t>Objímka na rúrky oceľové, veľkosť 1"</t>
  </si>
  <si>
    <t>-1193908862</t>
  </si>
  <si>
    <t>406</t>
  </si>
  <si>
    <t>4848520500</t>
  </si>
  <si>
    <t>Objímka na rúrky oceľové, veľkosť 1/2"</t>
  </si>
  <si>
    <t>-1120485682</t>
  </si>
  <si>
    <t>407</t>
  </si>
  <si>
    <t>4239203600</t>
  </si>
  <si>
    <t>Tyč závesná pre stropné závesy D 8 mm</t>
  </si>
  <si>
    <t>-1369016302</t>
  </si>
  <si>
    <t>408</t>
  </si>
  <si>
    <t>4239161000</t>
  </si>
  <si>
    <t>Kotva M 8 mm</t>
  </si>
  <si>
    <t>1440208999</t>
  </si>
  <si>
    <t>409</t>
  </si>
  <si>
    <t>230050031</t>
  </si>
  <si>
    <t>Montáž doplnkových konštrukcií - z profilov. materiálov</t>
  </si>
  <si>
    <t>-37555694</t>
  </si>
  <si>
    <t>410</t>
  </si>
  <si>
    <t>1148676258</t>
  </si>
  <si>
    <t>411</t>
  </si>
  <si>
    <t>1333151000</t>
  </si>
  <si>
    <t>Tyč oceľová  prierezu L rovnoramenný uholník   40x40x4 mm, ozn.11 373</t>
  </si>
  <si>
    <t>-1269293646</t>
  </si>
  <si>
    <t>412</t>
  </si>
  <si>
    <t>-840348507</t>
  </si>
  <si>
    <t>413</t>
  </si>
  <si>
    <t>1849301042</t>
  </si>
  <si>
    <t>414</t>
  </si>
  <si>
    <t>-2146753294</t>
  </si>
  <si>
    <t>HZS</t>
  </si>
  <si>
    <t>Hodinové zúčtovacie sadzby</t>
  </si>
  <si>
    <t>415</t>
  </si>
  <si>
    <t>HZS000113</t>
  </si>
  <si>
    <t>Stavebno montážne práce preplach súpravy vodou</t>
  </si>
  <si>
    <t>kpl</t>
  </si>
  <si>
    <t>262144</t>
  </si>
  <si>
    <t>-297841438</t>
  </si>
  <si>
    <t>416</t>
  </si>
  <si>
    <t>HZS000114</t>
  </si>
  <si>
    <t>Vykurovacia skúška</t>
  </si>
  <si>
    <t>-1220284349</t>
  </si>
  <si>
    <t xml:space="preserve">02 - SO 01.1 Doplnok ASR </t>
  </si>
  <si>
    <t xml:space="preserve">    712 - Izolácie striech, povlakové krytiny</t>
  </si>
  <si>
    <t>1064820013</t>
  </si>
  <si>
    <t>(5,05+1,4+0,85+1)*0,25*0,85</t>
  </si>
  <si>
    <t>2,6*0,25*1,20</t>
  </si>
  <si>
    <t>4,1*0,25*1,26</t>
  </si>
  <si>
    <t>(8,9+6,5*2)*0,6*0,7</t>
  </si>
  <si>
    <t>6,7*0,5*1,46</t>
  </si>
  <si>
    <t xml:space="preserve">(1,15+1,55+1,15)*0,6*0,85 " pristavba pre odpad </t>
  </si>
  <si>
    <t xml:space="preserve">34*0,6*1,15" oporny murik </t>
  </si>
  <si>
    <t>Príplatok k cene za lepivosť pri hĺbení rýh šírky do 600 mm zapažených i nezapažených s urovnaním dna v hornine 3</t>
  </si>
  <si>
    <t>-1922457004</t>
  </si>
  <si>
    <t>174101001</t>
  </si>
  <si>
    <t>Zásyp sypaninou so zhutnením jám, šachiet, rýh, zárezov alebo okolo objektov do 100 m3</t>
  </si>
  <si>
    <t>-1305054904</t>
  </si>
  <si>
    <t>7,7*2*0,5</t>
  </si>
  <si>
    <t>7,7*5*0,7</t>
  </si>
  <si>
    <t>7,7*4,35*0,485</t>
  </si>
  <si>
    <t>7,7*1,2*12</t>
  </si>
  <si>
    <t>4*0,65*7,7</t>
  </si>
  <si>
    <t>583410003700</t>
  </si>
  <si>
    <t>Kamenivo drvené hrubé frakcia 32-63 mm, STN EN 13450</t>
  </si>
  <si>
    <t>-1889418029</t>
  </si>
  <si>
    <t>181,795*1,67</t>
  </si>
  <si>
    <t>273313612</t>
  </si>
  <si>
    <t>Betón základových dosiek, prostý tr. C 20/25</t>
  </si>
  <si>
    <t>-71634189</t>
  </si>
  <si>
    <t>1,15*1,55*0,15</t>
  </si>
  <si>
    <t xml:space="preserve">Betón základových pásov, prostý tr.C 25/30 - dobetonovanie </t>
  </si>
  <si>
    <t>-1491107445</t>
  </si>
  <si>
    <t>(5,05+1,4+0,85+1)*0,25*0,7</t>
  </si>
  <si>
    <t>2,6*0,25*1,04</t>
  </si>
  <si>
    <t>4,1*0,25*1,06</t>
  </si>
  <si>
    <t>(8,9+6,5*2)*0,6*0,5</t>
  </si>
  <si>
    <t>6,7*0,5*1,31</t>
  </si>
  <si>
    <t>311271302</t>
  </si>
  <si>
    <t>Murivo nosné PREMAC 50x25x25 s betónovou výplňou hr. 25 cm - oporné mury</t>
  </si>
  <si>
    <t>594508828</t>
  </si>
  <si>
    <t>34*0,25*1,25</t>
  </si>
  <si>
    <t>438131638</t>
  </si>
  <si>
    <t>-6,7*0,3*0,75</t>
  </si>
  <si>
    <t>-3*0,3*0,75</t>
  </si>
  <si>
    <t>43,20*0,3</t>
  </si>
  <si>
    <t>Murivo atikove z  presných tvárnic P+D s úchopnou kapsou na MC-5 a tenkovrst.,maltu hr.300 P2-350</t>
  </si>
  <si>
    <t>1004591754</t>
  </si>
  <si>
    <t>6,77*0,3</t>
  </si>
  <si>
    <t>311321315</t>
  </si>
  <si>
    <t>Betón nadzákladových múrov, železový (bez výstuže) tr. C 20/25</t>
  </si>
  <si>
    <t>-1115992587</t>
  </si>
  <si>
    <t>(8,9+12,35*2)*0,3*1,25</t>
  </si>
  <si>
    <t>7,7*0,3*2,6</t>
  </si>
  <si>
    <t>311351101</t>
  </si>
  <si>
    <t>Debnenie nadzákladových múrov jednostranné, zhotovenie-dielce</t>
  </si>
  <si>
    <t>763137509</t>
  </si>
  <si>
    <t>(8,9+12,35*2)*2*1,25</t>
  </si>
  <si>
    <t>7,7*2*2,6</t>
  </si>
  <si>
    <t>311351102</t>
  </si>
  <si>
    <t>Debnenie nadzákladových múrov  jednostranné, odstránenie-dielce</t>
  </si>
  <si>
    <t>1529521198</t>
  </si>
  <si>
    <t>311361825</t>
  </si>
  <si>
    <t>Výstuž pre murivo nosné PREMAC s betónovou výplňou z ocele 10505</t>
  </si>
  <si>
    <t>1487595731</t>
  </si>
  <si>
    <t>21,778*18/1000</t>
  </si>
  <si>
    <t>311361921</t>
  </si>
  <si>
    <t>Výstuž nadzákladových múrov, stien a priečok zo zváraných sietí</t>
  </si>
  <si>
    <t>-917011747</t>
  </si>
  <si>
    <t>(8,9+12,35*2)*8/1000</t>
  </si>
  <si>
    <t>7,7*12/1000</t>
  </si>
  <si>
    <t>342272104</t>
  </si>
  <si>
    <t>Priečky z tvárnic YTONG hr. 150 mm P2-500 hladkých, na MVC a maltu YTONG (150x249x599)</t>
  </si>
  <si>
    <t>1210611304</t>
  </si>
  <si>
    <t>(1,15*2+1,55)*2,5-1,6</t>
  </si>
  <si>
    <t>1135690807</t>
  </si>
  <si>
    <t>134870001170</t>
  </si>
  <si>
    <t>Oceľový nosník HEB 240, z valcovanej ocele S235JR</t>
  </si>
  <si>
    <t>1933415118</t>
  </si>
  <si>
    <t>430321315</t>
  </si>
  <si>
    <t>Schodiskové a rampove konštrukcie, betón železový tr. C 20/25</t>
  </si>
  <si>
    <t>-1464411610</t>
  </si>
  <si>
    <t>7,4*1*0,495/2</t>
  </si>
  <si>
    <t>4,35*1*0,498/2</t>
  </si>
  <si>
    <t>1*1*0,55</t>
  </si>
  <si>
    <t>631362442</t>
  </si>
  <si>
    <t>Výstuž mazanín z betónov (z kameniva) a z ľahkých betónov zo sietí KARI, priemer drôtu 8/8 mm, veľkosť oka 150x150 mm</t>
  </si>
  <si>
    <t>13016778</t>
  </si>
  <si>
    <t>(7,4+1+4,35)*1,25</t>
  </si>
  <si>
    <t>612465146</t>
  </si>
  <si>
    <t>Vnútorná omietka stien tenkovrstvová BAUMIT, strojné nanášanie, Vápenná tenkovrstvová omietka, hr. 6 mm</t>
  </si>
  <si>
    <t>-296569393</t>
  </si>
  <si>
    <t>Potiahnutie vnútorných stien sklotextílnou mriežkou s celoplošným prilepením</t>
  </si>
  <si>
    <t>351597434</t>
  </si>
  <si>
    <t>1911290250</t>
  </si>
  <si>
    <t xml:space="preserve">8,25 " miestnosť pre kuchynsky odpad </t>
  </si>
  <si>
    <t>1840825164</t>
  </si>
  <si>
    <t>622481119</t>
  </si>
  <si>
    <t>Potiahnutie vonkajších stien sklotextílnou mriežkou s celoplošným prilepením</t>
  </si>
  <si>
    <t>375478536</t>
  </si>
  <si>
    <t>625251408</t>
  </si>
  <si>
    <t>Kontaktný zatepľovací systém hr. 150 mm BAUMIT STAR - riešenie pre sokel (XPS), zatĺkacie kotvy</t>
  </si>
  <si>
    <t>881040008</t>
  </si>
  <si>
    <t>(12,35*2+8,9)*1,55</t>
  </si>
  <si>
    <t>625251702</t>
  </si>
  <si>
    <t>Doteplenie atiky  hr. 50 mm BAUMIT EPS - štandardné riešenie (grafitový EPS-F), skrutkovacie kotvy</t>
  </si>
  <si>
    <t>302679957</t>
  </si>
  <si>
    <t>7,7*1,1*2</t>
  </si>
  <si>
    <t>931961115</t>
  </si>
  <si>
    <t>Vložky do dilatačných škár zvislé, z polystyrénovej dosky hr. 30 mm</t>
  </si>
  <si>
    <t>-1331789066</t>
  </si>
  <si>
    <t>283750001800</t>
  </si>
  <si>
    <t>Doska XPS STYRODUR 3000 CS hr. 50 mm, zakladanie stavieb, podlahy, obrátené ploché strechy, ISOVER</t>
  </si>
  <si>
    <t>-403812481</t>
  </si>
  <si>
    <t>72,14*1,05 'Přepočítané koeficientom množstva</t>
  </si>
  <si>
    <t>Presun hmôt pre budovy  (801, 803, 812), zvislá konštr. z tehál, tvárnic, z kovu výšky do 6 m</t>
  </si>
  <si>
    <t>-417033622</t>
  </si>
  <si>
    <t>Izolácie striech, povlakové krytiny</t>
  </si>
  <si>
    <t>712991040</t>
  </si>
  <si>
    <t>Montáž podkladnej konštrukcie z OSB dosiek atike šírky 411 - 620 mm pod klampiarske konštrukcie</t>
  </si>
  <si>
    <t>1767115356</t>
  </si>
  <si>
    <t>311690001000</t>
  </si>
  <si>
    <t>Rozperný nit FATRAFOL d 6x30 mm do betónu, hliníkový, FATRA IZOLFA</t>
  </si>
  <si>
    <t>-731342918</t>
  </si>
  <si>
    <t>607260000300</t>
  </si>
  <si>
    <t>Doska OSB 3 Superfinish ECO nebrúsené hrxlxš 18x2500x1250 mm, JAFHOLZ</t>
  </si>
  <si>
    <t>-324671892</t>
  </si>
  <si>
    <t>763167121</t>
  </si>
  <si>
    <t>SDK obklady KNAUF K254 drevených trámov prierezu 10x14 cm dosky GKF hr. 12,5 mm</t>
  </si>
  <si>
    <t>1447554596</t>
  </si>
  <si>
    <t>7,3*4+8,3*2</t>
  </si>
  <si>
    <t>764731114</t>
  </si>
  <si>
    <t>Oplechovanie múrov, atík, nadmuroviek z plechov LINDAB rš. 400 mm</t>
  </si>
  <si>
    <t>215013804</t>
  </si>
  <si>
    <t>12,35*2+8,9</t>
  </si>
  <si>
    <t>767161210</t>
  </si>
  <si>
    <t>Montáž zábradlia rovného z rúrok na oceľovú konštrukciu, s hmotnosťou 1 m zábradlia do 20 kg</t>
  </si>
  <si>
    <t>-42739652</t>
  </si>
  <si>
    <t>553560007900</t>
  </si>
  <si>
    <t>Zábradlie s rúrkami antikorová konštrukcia, dĺžky 2500 mm</t>
  </si>
  <si>
    <t>-1065750034</t>
  </si>
  <si>
    <t xml:space="preserve">03 - SO 02 Kanalizačná prípojka </t>
  </si>
  <si>
    <t xml:space="preserve">    8 - Rúrové vedenie</t>
  </si>
  <si>
    <t>VRN - Vedľajšie rozpočtové náklady</t>
  </si>
  <si>
    <t xml:space="preserve">    VRN03 - Geodetické práce</t>
  </si>
  <si>
    <t>131201101</t>
  </si>
  <si>
    <t>Výkop nezapaženej jamy v hornine 3, do 100 m3</t>
  </si>
  <si>
    <t>131201109</t>
  </si>
  <si>
    <t>Hĺbenie nezapažených jám a zárezov. Príplatok za lepivosť horniny 3</t>
  </si>
  <si>
    <t>132201201</t>
  </si>
  <si>
    <t>Výkop ryhy šírky 600-2000mm horn.3 do 100m3</t>
  </si>
  <si>
    <t>132201209</t>
  </si>
  <si>
    <t>Hĺbenie rýh š. nad 600 do 2 000 mm zapažených i nezapažených, s urovnaním dna. Príplatok k cenám za lepivosť horniny 3</t>
  </si>
  <si>
    <t>151101101</t>
  </si>
  <si>
    <t>Paženie a rozopretie stien rýh pre podzemné vedenie, príložné do 2 m</t>
  </si>
  <si>
    <t>151101111</t>
  </si>
  <si>
    <t>Odstránenie paženia rýh pre podzemné vedenie, príložné hĺbky do 2 m</t>
  </si>
  <si>
    <t>162301102</t>
  </si>
  <si>
    <t>Vodorovné premiestnenie výkopku tr.1-4, do 1000 m</t>
  </si>
  <si>
    <t>167101102</t>
  </si>
  <si>
    <t>Nakladanie neuľahnutého výkopku z hornín tr.1-4 nad 100 do 1000 m3</t>
  </si>
  <si>
    <t>171201202</t>
  </si>
  <si>
    <t>Uloženie sypaniny na skládky nad 100 do 1000 m3</t>
  </si>
  <si>
    <t>174201102</t>
  </si>
  <si>
    <t>Zásyp sypaninou bez zhutnenia jám, šachiet, rýh, zárezov alebo okolo objektov nad 100 do 1000 m3</t>
  </si>
  <si>
    <t>175101101</t>
  </si>
  <si>
    <t>Obsyp potrubia sypaninou z vhodných hornín 1 až 4 bez prehodenia sypaniny</t>
  </si>
  <si>
    <t>5833773700</t>
  </si>
  <si>
    <t>Štrkopiesok drvený 0-16 N</t>
  </si>
  <si>
    <t>386942112</t>
  </si>
  <si>
    <t>Montáž odlučovača tukov, veľkosť T3-T4</t>
  </si>
  <si>
    <t>pclapac</t>
  </si>
  <si>
    <t>Lapač tuku, rozmery  1400/1100/2100mm potrubie d160mm (teleso lapača, vstupný komín, poklop)</t>
  </si>
  <si>
    <t>451572111</t>
  </si>
  <si>
    <t>Lôžko pod potrubie, stoky a drobné objekty, v otvorenom výkope z kameniva drobného ťaženého 0-4 mm</t>
  </si>
  <si>
    <t>452112111</t>
  </si>
  <si>
    <t>Osadenie prstenca alebo rámu pod poklopy a mreže, výšky do 100 mm</t>
  </si>
  <si>
    <t>452311146</t>
  </si>
  <si>
    <t>Dosky, bloky, sedlá z betónu v otvorenom výkope tr.C 20/25</t>
  </si>
  <si>
    <t>Rúrové vedenie</t>
  </si>
  <si>
    <t>871313121</t>
  </si>
  <si>
    <t>Montáž potrubia z kanalizačných rúr z tvrdého PVC tesn. gumovým krúžkom v skl. do 20% DN 150</t>
  </si>
  <si>
    <t>2861100700</t>
  </si>
  <si>
    <t>Kanalizačné rúry PVC-U hladké s hrdlom 125x 3.1x1000mm</t>
  </si>
  <si>
    <t>286d160</t>
  </si>
  <si>
    <t>Kanalizačná rúra PVC D 160x3,2 mm</t>
  </si>
  <si>
    <t>871353121</t>
  </si>
  <si>
    <t>Montáž potrubia z kanalizačných rúr z tvrdého PVC tesn. gumovým krúžkom v skl. do 20% DN 200</t>
  </si>
  <si>
    <t>2861102800</t>
  </si>
  <si>
    <t>Kanalizačné rúry PVC-U hladké s hrdlom 200x 4.5x2000mm</t>
  </si>
  <si>
    <t>2861103600</t>
  </si>
  <si>
    <t>Kanalizačné rúry PVC-U hladké s hrdlom 250x 6.2x2000mm</t>
  </si>
  <si>
    <t>877353121</t>
  </si>
  <si>
    <t>Montáž tvarovky na potrubí z rúr z tvrdého PVC tesnených gumovým krúžkom, odbočná DN 200</t>
  </si>
  <si>
    <t>2862103100</t>
  </si>
  <si>
    <t>PVC-U odbočka kanalizačná pre rúry hladké 160/160 60°</t>
  </si>
  <si>
    <t>2862105000</t>
  </si>
  <si>
    <t>Odbočka kanalizačná PVC nalepovacia D 200/160 mm</t>
  </si>
  <si>
    <t>2862103300</t>
  </si>
  <si>
    <t>PVC-U odbočka kanalizačná pre rúry hladké 200/125 45°</t>
  </si>
  <si>
    <t>2863100900</t>
  </si>
  <si>
    <t>PVC-U koleno pre kanalizačné rúry hladké 125/45°</t>
  </si>
  <si>
    <t>2863101700</t>
  </si>
  <si>
    <t>PVC-U koleno pre kanalizačné rúry hladké 160/45°</t>
  </si>
  <si>
    <t>892311000</t>
  </si>
  <si>
    <t>Skúška tesnosti kanalizácie D 150</t>
  </si>
  <si>
    <t>894170003</t>
  </si>
  <si>
    <t>Montáž vsakovacích blokov- ELWA,recyklovatelný polypropylén (PP),rozmeru 600x600x600 mm od 25 do 50 m3</t>
  </si>
  <si>
    <t>5624505010</t>
  </si>
  <si>
    <t>Vsakovací blok DB60, 600x600x600mm,</t>
  </si>
  <si>
    <t>5624505090</t>
  </si>
  <si>
    <t>PE Sieťka do strešných žľabov NN420, rozmer:420mm, L=3000mm, DR-UNIT</t>
  </si>
  <si>
    <t>894170040</t>
  </si>
  <si>
    <t>Montáž filtračnej prepážky do betónovej šachty DN1000, výška 700mm</t>
  </si>
  <si>
    <t>pcGeotex</t>
  </si>
  <si>
    <t>Geotextília pre vsakovacie bloky</t>
  </si>
  <si>
    <t>5624505080</t>
  </si>
  <si>
    <t>Filtračná prepážka do bet.šachty DN1000</t>
  </si>
  <si>
    <t>894411111</t>
  </si>
  <si>
    <t>Zhotovenie šachty kanaliz. z betónových dielcov s obložením dna betónom tr. C 25/30, potrubie DN do 200 mm</t>
  </si>
  <si>
    <t>5922465850</t>
  </si>
  <si>
    <t>Kónus TBR-Q.1 100-63/58/10 KPS, rozmer 1000/625/580 mm, sila steny 100 mm-betónový prefabrikát</t>
  </si>
  <si>
    <t>5922465590</t>
  </si>
  <si>
    <t>Elastomerové tesnenie DN 800 pre spojenie šachtových dielov</t>
  </si>
  <si>
    <t>894431161</t>
  </si>
  <si>
    <t>Montáž revíznej šachty z PVC</t>
  </si>
  <si>
    <t>N7083</t>
  </si>
  <si>
    <t>Teleskopická rúra s tesnením 425x375</t>
  </si>
  <si>
    <t>N5460</t>
  </si>
  <si>
    <t>Gum. tesnenie šachtovej rúry 425</t>
  </si>
  <si>
    <t>T425407000</t>
  </si>
  <si>
    <t>TEGRA 425 - Vlnovcová šachtová rúra ID425 x 6000</t>
  </si>
  <si>
    <t>T425328000</t>
  </si>
  <si>
    <t>TEGRA 425 - Šachtové dno prietočné 160</t>
  </si>
  <si>
    <t>899101111</t>
  </si>
  <si>
    <t>Osadenie poklopu liatinového a oceľového vrátane rámu hmotn. do 50 kg</t>
  </si>
  <si>
    <t>N4162</t>
  </si>
  <si>
    <t>Liat. poklop D400 na tel. rúru DN 425</t>
  </si>
  <si>
    <t>47</t>
  </si>
  <si>
    <t>5524334000</t>
  </si>
  <si>
    <t>Poklop kruhový D600vstupný</t>
  </si>
  <si>
    <t>899712111</t>
  </si>
  <si>
    <t>Orientačná tabuľka na vodovodných a kanalizačných radoch na murive</t>
  </si>
  <si>
    <t>899721132</t>
  </si>
  <si>
    <t>Označenie kanalizačného potrubia hnedou výstražnou fóliou</t>
  </si>
  <si>
    <t>998276101</t>
  </si>
  <si>
    <t>Presun hmôt pre rúrové vedenie hĺbené z rúr z plast., hmôt alebo sklolamin. v otvorenom výkope</t>
  </si>
  <si>
    <t>VRN</t>
  </si>
  <si>
    <t>Vedľajšie rozpočtové náklady</t>
  </si>
  <si>
    <t>VRN03</t>
  </si>
  <si>
    <t>Geodetické práce</t>
  </si>
  <si>
    <t>000300031</t>
  </si>
  <si>
    <t>Geodetické práce - vykonávané po výstavbe zameranie skutočného vyhotovenia stavby</t>
  </si>
  <si>
    <t>eur</t>
  </si>
  <si>
    <t xml:space="preserve">04 - SO 03 Vodovodná prípojka </t>
  </si>
  <si>
    <t xml:space="preserve">    01 - Zameranie stavby - oprávneným geodetom</t>
  </si>
  <si>
    <t>Zameranie stavby - oprávneným geodetom</t>
  </si>
  <si>
    <t>pc_geodet</t>
  </si>
  <si>
    <t>Porealizačné zameranie a zakreslenie</t>
  </si>
  <si>
    <t>132201202</t>
  </si>
  <si>
    <t>Výkop ryhy šírky 600-2000mm horn.3 od 100 do 1000 m3</t>
  </si>
  <si>
    <t>Príplatok k cenám za lepivosť pri hĺbení rýh š. nad 600 do 2 000 mm zapažených i nezapažených, s urovnaním dna v hornine 3</t>
  </si>
  <si>
    <t>Vodorovné premiestnenie výkopku  po spevnenej ceste z  horniny tr.1-4  v množstve do 100 m3 na vzdialenosť do 1000 m</t>
  </si>
  <si>
    <t>167101100</t>
  </si>
  <si>
    <t>Nakladanie výkopku tr.1-4 ručne</t>
  </si>
  <si>
    <t>Štrkopiesok drvený 0-16 n</t>
  </si>
  <si>
    <t>871181121</t>
  </si>
  <si>
    <t>Montáž potrubia z tlakových rúrok polyetylénových vonkajšieho priemeru 50 mm</t>
  </si>
  <si>
    <t>2860018150</t>
  </si>
  <si>
    <t>HDPE rúra PE100  50x4,6/100m PN16 (SDR11)  -pre tlakový rozvod pitnej vody</t>
  </si>
  <si>
    <t>879172199</t>
  </si>
  <si>
    <t>Príplatok k cene za montáž vodovodných prípojok DN od 32 do 80</t>
  </si>
  <si>
    <t>891181111</t>
  </si>
  <si>
    <t>Montáž vodovodného posúvača v otvorenom výkope s osadením zemnej súpravy (bez poklopov) DN 40</t>
  </si>
  <si>
    <t>422zs</t>
  </si>
  <si>
    <t>Hawle Zemná súprava teleskopická 9006 RD=1.30-1.80 m</t>
  </si>
  <si>
    <t>4222520203</t>
  </si>
  <si>
    <t>Hawle podkladová doska pre posúvače</t>
  </si>
  <si>
    <t>891181221</t>
  </si>
  <si>
    <t>Montáž vodovodnej armatúry na potrubí, posúvač v šachte s ručným kolieskom DN 40</t>
  </si>
  <si>
    <t>35069</t>
  </si>
  <si>
    <t>Vodomerná zostava DN1-1" prípojková so šraubením, kohútikmi a spätnou klapkou Hawle voda a kanál</t>
  </si>
  <si>
    <t>6110.2</t>
  </si>
  <si>
    <t>ISO rúrová tvarovka D 50-1 1/4"</t>
  </si>
  <si>
    <t>891183111</t>
  </si>
  <si>
    <t>Montáž vodovodnej armatúry na potrubí, ventil hlavný pre prípojky DN 40</t>
  </si>
  <si>
    <t>4222520233</t>
  </si>
  <si>
    <t>Posúvač  DN 6/4"-50 domovej prípojky   voda</t>
  </si>
  <si>
    <t>891269111</t>
  </si>
  <si>
    <t>Montáž navrtávacieho pásu s ventilom Jt 1 MPa na potr. z rúr liat., oceľ., plast., DN 100</t>
  </si>
  <si>
    <t>PCNAVRPAS</t>
  </si>
  <si>
    <t>Navrtávaci pás 100/ 1 1/2"</t>
  </si>
  <si>
    <t>892233111</t>
  </si>
  <si>
    <t>Preplach a dezinfekcia vodovodného potrubia DN od 40 do 70</t>
  </si>
  <si>
    <t>892241111</t>
  </si>
  <si>
    <t>Ostatné práce na rúrovom vedení, tlakové skúšky vodovodného potrubia DN do 80</t>
  </si>
  <si>
    <t>892372111</t>
  </si>
  <si>
    <t>Zabezpečenie koncov vodovodného potrubia pri tlakových skúškach DN do 300 mm</t>
  </si>
  <si>
    <t>893313001</t>
  </si>
  <si>
    <t>Osadenie prefabrikovanej vodomernej šachty,hranatej, pôdorysnej plochy do 1,1 m2, hĺbky do 1,0 m</t>
  </si>
  <si>
    <t>GG61200900</t>
  </si>
  <si>
    <t>Vodomerná šachta 1200x900</t>
  </si>
  <si>
    <t>899401112</t>
  </si>
  <si>
    <t>Osadenie poklopu liatinového posúvačového</t>
  </si>
  <si>
    <t>4229150019</t>
  </si>
  <si>
    <t>Hawle poklop uličný "tuhý" pre posúvače</t>
  </si>
  <si>
    <t>3481.1</t>
  </si>
  <si>
    <t>Podkladová doska pre posúvače</t>
  </si>
  <si>
    <t>899721121</t>
  </si>
  <si>
    <t>Signalizačný vodič na potrubí PVC DN do 150 mm</t>
  </si>
  <si>
    <t>899721131</t>
  </si>
  <si>
    <t>Označenie vodovodného potrubia bielou výstražnou fóliou</t>
  </si>
  <si>
    <t xml:space="preserve">05 - SO 04 Plynova prípojka </t>
  </si>
  <si>
    <t>M - M</t>
  </si>
  <si>
    <t>OST - Ostatné</t>
  </si>
  <si>
    <t>167101101</t>
  </si>
  <si>
    <t>Nakladanie neuľahnutého výkopku z hornín tr.1-4 do 100 m3</t>
  </si>
  <si>
    <t>171201201</t>
  </si>
  <si>
    <t>Uloženie sypaniny na skládky do 100 m3</t>
  </si>
  <si>
    <t>174201101</t>
  </si>
  <si>
    <t>Zásyp sypaninou bez zhutnenia jám, šachiet, rýh, zárezov alebo okolo objektov do 100 m3</t>
  </si>
  <si>
    <t>899721111</t>
  </si>
  <si>
    <t>Vyhľadávací vodič na potrubí PVC DN do 150 mm</t>
  </si>
  <si>
    <t>899721133</t>
  </si>
  <si>
    <t>Označenie plynovodného potrubia žltou výstražnou fóliou</t>
  </si>
  <si>
    <t>230120095</t>
  </si>
  <si>
    <t>Montáž  vývodu signalizačného vodiča</t>
  </si>
  <si>
    <t>230170001</t>
  </si>
  <si>
    <t>Príprava pre skúšku tesnosti DN do - 40</t>
  </si>
  <si>
    <t>úsek</t>
  </si>
  <si>
    <t>230170002</t>
  </si>
  <si>
    <t>Príprava pre skúšku tesnosti DN 50 - 80</t>
  </si>
  <si>
    <t>230170011</t>
  </si>
  <si>
    <t>Skúška tesnosti potrubia podľa STN 13 0020 DN do - 40</t>
  </si>
  <si>
    <t>230170012</t>
  </si>
  <si>
    <t>Skúška tesnosti potrubia podľa STN 13 0020 DN 50 - 80</t>
  </si>
  <si>
    <t>230202002</t>
  </si>
  <si>
    <t>Montáž plynovodu z polyetylénových rúr zváraných elektrotvarovkami PE D 32 mm</t>
  </si>
  <si>
    <t>2860020030</t>
  </si>
  <si>
    <t>HDPE rúra PE100  32x3,0/100m- tlakový rozvod plynu - rúry SDR11</t>
  </si>
  <si>
    <t>230202003</t>
  </si>
  <si>
    <t>Montáž plynovodu z polyetylénových rúr zváraných elektrotvarovkami PE D 40 mm</t>
  </si>
  <si>
    <t>2860020040</t>
  </si>
  <si>
    <t>HDPE rúra PE100  40x3,7/100m - tlakový rozvod plynu - rúry SDR11</t>
  </si>
  <si>
    <t>230202005</t>
  </si>
  <si>
    <t>Montáž plynovodu z polyetylénových rúr zváraných elektrotvarovkami PE D 63 mm</t>
  </si>
  <si>
    <t>2860020060</t>
  </si>
  <si>
    <t>HDPE rúra PE100  63x5,8/100m - tlakový rozvod plynu - rúry SDR11</t>
  </si>
  <si>
    <t>230203139</t>
  </si>
  <si>
    <t>Montáž redukcie MR elektrotvarovkovej PE 100 SDR 11 D 63/40</t>
  </si>
  <si>
    <t>2861613900</t>
  </si>
  <si>
    <t>Redukcia MR  PE 100 SDR 11 DN   63/40</t>
  </si>
  <si>
    <t>230203164</t>
  </si>
  <si>
    <t>Montáž kolena W45 st.,elektrotvarovkového PE 100 SDR 11 D 63</t>
  </si>
  <si>
    <t>2861616400</t>
  </si>
  <si>
    <t>Koleno 45° elektrotvarovkové W 45°   PE 100 SDR 11 DN   63</t>
  </si>
  <si>
    <t>230203183</t>
  </si>
  <si>
    <t>Montáž kolena W90 st.,elektrotvarovkového PE 100 SDR 11 D 40</t>
  </si>
  <si>
    <t>2861618300</t>
  </si>
  <si>
    <t>Koleno 90° elektrotvarovkové W 90°  PE 100 SDR 11 DN   40</t>
  </si>
  <si>
    <t>230203185</t>
  </si>
  <si>
    <t>Montáž kolena W90 st.,elektrotvarovkového PE 100 SDR 11 D 63</t>
  </si>
  <si>
    <t>2861618500</t>
  </si>
  <si>
    <t>Koleno 90° elektrotvarovkové W 90°  PE 100 SDR 11 DN   63</t>
  </si>
  <si>
    <t>230203205</t>
  </si>
  <si>
    <t>Montáž kusa TA (Kit) s predľženou odbočkou a objímkou PE 100 SDR 11 D 63</t>
  </si>
  <si>
    <t>2861620400</t>
  </si>
  <si>
    <t>T-kus s predĺženou odbočkou a objímkou MB TA  PE 100 SDR 11 DN 63</t>
  </si>
  <si>
    <t>23020323A</t>
  </si>
  <si>
    <t>Montáž navrtacej prípojky</t>
  </si>
  <si>
    <t>286NAVR</t>
  </si>
  <si>
    <t>Navarovacia prípojka na verejný vodovod</t>
  </si>
  <si>
    <t>230203562</t>
  </si>
  <si>
    <t>Montáž USTR prechodka PE/oceľ PE100 SDR11 D32/DN25mm</t>
  </si>
  <si>
    <t>2861668813</t>
  </si>
  <si>
    <t>Prechodka pe/oceľ ustr pe 100 sdr 11 DN   32/25</t>
  </si>
  <si>
    <t>230203563</t>
  </si>
  <si>
    <t>Montáž USTR prechodka PE/oceľ PE100 SDR11 D40/DN32mm</t>
  </si>
  <si>
    <t>2861668814</t>
  </si>
  <si>
    <t>Prechodka pe/oceľ ustr pe 100 sdr 11 DN   40/32</t>
  </si>
  <si>
    <t>230203565</t>
  </si>
  <si>
    <t>Montáž USTR prechodka PE/oceľ PE100 SDR11 D63/DN50mm</t>
  </si>
  <si>
    <t>2861668816</t>
  </si>
  <si>
    <t>Prechodka pe/oceľ ustr pe 100 sdr 11 DN   63/50</t>
  </si>
  <si>
    <t>230230001</t>
  </si>
  <si>
    <t>Predbežná tlaková skúška vodou DN 50</t>
  </si>
  <si>
    <t>230230016</t>
  </si>
  <si>
    <t>Hlavná tlaková skúška vzduchom 0,6 MPa - STN 38 6413 DN 50</t>
  </si>
  <si>
    <t>230230292</t>
  </si>
  <si>
    <t>Napustenie potrubia  OPZ</t>
  </si>
  <si>
    <t>2302500497</t>
  </si>
  <si>
    <t>Montáž zabudovanej skrinky merania</t>
  </si>
  <si>
    <t>pcW600</t>
  </si>
  <si>
    <t>Domová regulačná zostava (plynomer, armatúry, skrinka)</t>
  </si>
  <si>
    <t>OST</t>
  </si>
  <si>
    <t>Ostatné</t>
  </si>
  <si>
    <t>HZS-0010</t>
  </si>
  <si>
    <t>Revízie</t>
  </si>
  <si>
    <t>HZS-0051</t>
  </si>
  <si>
    <t>Príprava systému ku komplexnému vyskúšaniu</t>
  </si>
  <si>
    <t>HZS-pc</t>
  </si>
  <si>
    <t>Porealizačné zameranie plynovodu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</si>
</sst>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4" fontId="21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4" fillId="0" borderId="19" xfId="0" applyFont="1" applyBorder="1" applyAlignment="1">
      <alignment horizontal="left" vertical="center"/>
    </xf>
    <xf numFmtId="0" fontId="34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32" t="s">
        <v>5</v>
      </c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S4" s="16" t="s">
        <v>6</v>
      </c>
    </row>
    <row r="5" spans="1:74" s="1" customFormat="1" ht="12" customHeight="1">
      <c r="B5" s="19"/>
      <c r="D5" s="22" t="s">
        <v>10</v>
      </c>
      <c r="K5" s="218" t="s">
        <v>11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R5" s="19"/>
      <c r="BS5" s="16" t="s">
        <v>6</v>
      </c>
    </row>
    <row r="6" spans="1:74" s="1" customFormat="1" ht="36.950000000000003" customHeight="1">
      <c r="B6" s="19"/>
      <c r="D6" s="24" t="s">
        <v>12</v>
      </c>
      <c r="K6" s="220" t="s">
        <v>13</v>
      </c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R6" s="19"/>
      <c r="BS6" s="16" t="s">
        <v>6</v>
      </c>
    </row>
    <row r="7" spans="1:74" s="1" customFormat="1" ht="12" customHeight="1">
      <c r="B7" s="19"/>
      <c r="D7" s="25" t="s">
        <v>14</v>
      </c>
      <c r="K7" s="23" t="s">
        <v>1</v>
      </c>
      <c r="AK7" s="25" t="s">
        <v>15</v>
      </c>
      <c r="AN7" s="23" t="s">
        <v>1</v>
      </c>
      <c r="AR7" s="19"/>
      <c r="BS7" s="16" t="s">
        <v>6</v>
      </c>
    </row>
    <row r="8" spans="1:74" s="1" customFormat="1" ht="12" customHeight="1">
      <c r="B8" s="19"/>
      <c r="D8" s="25" t="s">
        <v>16</v>
      </c>
      <c r="K8" s="23" t="s">
        <v>17</v>
      </c>
      <c r="AK8" s="25" t="s">
        <v>18</v>
      </c>
      <c r="AN8" s="23" t="s">
        <v>19</v>
      </c>
      <c r="AR8" s="19"/>
      <c r="BS8" s="16" t="s">
        <v>6</v>
      </c>
    </row>
    <row r="9" spans="1:74" s="1" customFormat="1" ht="14.45" customHeight="1">
      <c r="B9" s="19"/>
      <c r="AR9" s="19"/>
      <c r="BS9" s="16" t="s">
        <v>6</v>
      </c>
    </row>
    <row r="10" spans="1:74" s="1" customFormat="1" ht="12" customHeight="1">
      <c r="B10" s="19"/>
      <c r="D10" s="25" t="s">
        <v>20</v>
      </c>
      <c r="AK10" s="25" t="s">
        <v>21</v>
      </c>
      <c r="AN10" s="23" t="s">
        <v>1</v>
      </c>
      <c r="AR10" s="19"/>
      <c r="BS10" s="16" t="s">
        <v>6</v>
      </c>
    </row>
    <row r="11" spans="1:74" s="1" customFormat="1" ht="18.399999999999999" customHeight="1">
      <c r="B11" s="19"/>
      <c r="E11" s="23" t="s">
        <v>22</v>
      </c>
      <c r="AK11" s="25" t="s">
        <v>23</v>
      </c>
      <c r="AN11" s="23" t="s">
        <v>1</v>
      </c>
      <c r="AR11" s="19"/>
      <c r="BS11" s="16" t="s">
        <v>6</v>
      </c>
    </row>
    <row r="12" spans="1:74" s="1" customFormat="1" ht="6.95" customHeight="1">
      <c r="B12" s="19"/>
      <c r="AR12" s="19"/>
      <c r="BS12" s="16" t="s">
        <v>6</v>
      </c>
    </row>
    <row r="13" spans="1:74" s="1" customFormat="1" ht="12" customHeight="1">
      <c r="B13" s="19"/>
      <c r="D13" s="25" t="s">
        <v>24</v>
      </c>
      <c r="AK13" s="25" t="s">
        <v>21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25</v>
      </c>
      <c r="AK14" s="25" t="s">
        <v>23</v>
      </c>
      <c r="AN14" s="23" t="s">
        <v>1</v>
      </c>
      <c r="AR14" s="19"/>
      <c r="BS14" s="16" t="s">
        <v>6</v>
      </c>
    </row>
    <row r="15" spans="1:74" s="1" customFormat="1" ht="6.95" customHeight="1">
      <c r="B15" s="19"/>
      <c r="AR15" s="19"/>
      <c r="BS15" s="16" t="s">
        <v>3</v>
      </c>
    </row>
    <row r="16" spans="1:74" s="1" customFormat="1" ht="12" customHeight="1">
      <c r="B16" s="19"/>
      <c r="D16" s="25" t="s">
        <v>26</v>
      </c>
      <c r="AK16" s="25" t="s">
        <v>21</v>
      </c>
      <c r="AN16" s="23" t="s">
        <v>1</v>
      </c>
      <c r="AR16" s="19"/>
      <c r="BS16" s="16" t="s">
        <v>3</v>
      </c>
    </row>
    <row r="17" spans="1:71" s="1" customFormat="1" ht="18.399999999999999" customHeight="1">
      <c r="B17" s="19"/>
      <c r="E17" s="23" t="s">
        <v>25</v>
      </c>
      <c r="AK17" s="25" t="s">
        <v>23</v>
      </c>
      <c r="AN17" s="23" t="s">
        <v>1</v>
      </c>
      <c r="AR17" s="19"/>
      <c r="BS17" s="16" t="s">
        <v>3</v>
      </c>
    </row>
    <row r="18" spans="1:71" s="1" customFormat="1" ht="6.95" customHeight="1">
      <c r="B18" s="19"/>
      <c r="AR18" s="19"/>
      <c r="BS18" s="16" t="s">
        <v>27</v>
      </c>
    </row>
    <row r="19" spans="1:71" s="1" customFormat="1" ht="12" customHeight="1">
      <c r="B19" s="19"/>
      <c r="D19" s="25" t="s">
        <v>28</v>
      </c>
      <c r="AK19" s="25" t="s">
        <v>21</v>
      </c>
      <c r="AN19" s="23" t="s">
        <v>1</v>
      </c>
      <c r="AR19" s="19"/>
      <c r="BS19" s="16" t="s">
        <v>27</v>
      </c>
    </row>
    <row r="20" spans="1:71" s="1" customFormat="1" ht="18.399999999999999" customHeight="1">
      <c r="B20" s="19"/>
      <c r="E20" s="23" t="s">
        <v>25</v>
      </c>
      <c r="AK20" s="25" t="s">
        <v>23</v>
      </c>
      <c r="AN20" s="23" t="s">
        <v>1</v>
      </c>
      <c r="AR20" s="19"/>
      <c r="BS20" s="16" t="s">
        <v>29</v>
      </c>
    </row>
    <row r="21" spans="1:71" s="1" customFormat="1" ht="6.95" customHeight="1">
      <c r="B21" s="19"/>
      <c r="AR21" s="19"/>
    </row>
    <row r="22" spans="1:71" s="1" customFormat="1" ht="12" customHeight="1">
      <c r="B22" s="19"/>
      <c r="D22" s="25" t="s">
        <v>30</v>
      </c>
      <c r="AR22" s="19"/>
    </row>
    <row r="23" spans="1:71" s="1" customFormat="1" ht="16.5" customHeight="1">
      <c r="B23" s="19"/>
      <c r="E23" s="221" t="s">
        <v>1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R23" s="19"/>
    </row>
    <row r="24" spans="1:71" s="1" customFormat="1" ht="6.95" customHeight="1">
      <c r="B24" s="19"/>
      <c r="AR24" s="19"/>
    </row>
    <row r="25" spans="1:71" s="1" customFormat="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1:71" s="2" customFormat="1" ht="25.9" customHeight="1">
      <c r="A26" s="28"/>
      <c r="B26" s="29"/>
      <c r="C26" s="28"/>
      <c r="D26" s="30" t="s">
        <v>31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22">
        <f>ROUND(AG94,2)</f>
        <v>490181.05</v>
      </c>
      <c r="AL26" s="223"/>
      <c r="AM26" s="223"/>
      <c r="AN26" s="223"/>
      <c r="AO26" s="223"/>
      <c r="AP26" s="28"/>
      <c r="AQ26" s="28"/>
      <c r="AR26" s="29"/>
      <c r="BE26" s="28"/>
    </row>
    <row r="27" spans="1:7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pans="1:71" s="2" customFormat="1" ht="12.75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24" t="s">
        <v>32</v>
      </c>
      <c r="M28" s="224"/>
      <c r="N28" s="224"/>
      <c r="O28" s="224"/>
      <c r="P28" s="224"/>
      <c r="Q28" s="28"/>
      <c r="R28" s="28"/>
      <c r="S28" s="28"/>
      <c r="T28" s="28"/>
      <c r="U28" s="28"/>
      <c r="V28" s="28"/>
      <c r="W28" s="224" t="s">
        <v>33</v>
      </c>
      <c r="X28" s="224"/>
      <c r="Y28" s="224"/>
      <c r="Z28" s="224"/>
      <c r="AA28" s="224"/>
      <c r="AB28" s="224"/>
      <c r="AC28" s="224"/>
      <c r="AD28" s="224"/>
      <c r="AE28" s="224"/>
      <c r="AF28" s="28"/>
      <c r="AG28" s="28"/>
      <c r="AH28" s="28"/>
      <c r="AI28" s="28"/>
      <c r="AJ28" s="28"/>
      <c r="AK28" s="224" t="s">
        <v>34</v>
      </c>
      <c r="AL28" s="224"/>
      <c r="AM28" s="224"/>
      <c r="AN28" s="224"/>
      <c r="AO28" s="224"/>
      <c r="AP28" s="28"/>
      <c r="AQ28" s="28"/>
      <c r="AR28" s="29"/>
      <c r="BE28" s="28"/>
    </row>
    <row r="29" spans="1:71" s="3" customFormat="1" ht="14.45" customHeight="1">
      <c r="B29" s="33"/>
      <c r="D29" s="25" t="s">
        <v>35</v>
      </c>
      <c r="F29" s="25" t="s">
        <v>36</v>
      </c>
      <c r="L29" s="227">
        <v>0.2</v>
      </c>
      <c r="M29" s="226"/>
      <c r="N29" s="226"/>
      <c r="O29" s="226"/>
      <c r="P29" s="226"/>
      <c r="W29" s="225">
        <f>ROUND(AZ94, 2)</f>
        <v>0</v>
      </c>
      <c r="X29" s="226"/>
      <c r="Y29" s="226"/>
      <c r="Z29" s="226"/>
      <c r="AA29" s="226"/>
      <c r="AB29" s="226"/>
      <c r="AC29" s="226"/>
      <c r="AD29" s="226"/>
      <c r="AE29" s="226"/>
      <c r="AK29" s="225">
        <f>ROUND(AV94, 2)</f>
        <v>0</v>
      </c>
      <c r="AL29" s="226"/>
      <c r="AM29" s="226"/>
      <c r="AN29" s="226"/>
      <c r="AO29" s="226"/>
      <c r="AR29" s="33"/>
    </row>
    <row r="30" spans="1:71" s="3" customFormat="1" ht="14.45" customHeight="1">
      <c r="B30" s="33"/>
      <c r="F30" s="25" t="s">
        <v>37</v>
      </c>
      <c r="L30" s="227">
        <v>0.2</v>
      </c>
      <c r="M30" s="226"/>
      <c r="N30" s="226"/>
      <c r="O30" s="226"/>
      <c r="P30" s="226"/>
      <c r="W30" s="225">
        <f>ROUND(BA94, 2)</f>
        <v>490181.05</v>
      </c>
      <c r="X30" s="226"/>
      <c r="Y30" s="226"/>
      <c r="Z30" s="226"/>
      <c r="AA30" s="226"/>
      <c r="AB30" s="226"/>
      <c r="AC30" s="226"/>
      <c r="AD30" s="226"/>
      <c r="AE30" s="226"/>
      <c r="AK30" s="225">
        <f>ROUND(AW94, 2)</f>
        <v>98036.21</v>
      </c>
      <c r="AL30" s="226"/>
      <c r="AM30" s="226"/>
      <c r="AN30" s="226"/>
      <c r="AO30" s="226"/>
      <c r="AR30" s="33"/>
    </row>
    <row r="31" spans="1:71" s="3" customFormat="1" ht="14.45" hidden="1" customHeight="1">
      <c r="B31" s="33"/>
      <c r="F31" s="25" t="s">
        <v>38</v>
      </c>
      <c r="L31" s="227">
        <v>0.2</v>
      </c>
      <c r="M31" s="226"/>
      <c r="N31" s="226"/>
      <c r="O31" s="226"/>
      <c r="P31" s="226"/>
      <c r="W31" s="225">
        <f>ROUND(BB94, 2)</f>
        <v>0</v>
      </c>
      <c r="X31" s="226"/>
      <c r="Y31" s="226"/>
      <c r="Z31" s="226"/>
      <c r="AA31" s="226"/>
      <c r="AB31" s="226"/>
      <c r="AC31" s="226"/>
      <c r="AD31" s="226"/>
      <c r="AE31" s="226"/>
      <c r="AK31" s="225">
        <v>0</v>
      </c>
      <c r="AL31" s="226"/>
      <c r="AM31" s="226"/>
      <c r="AN31" s="226"/>
      <c r="AO31" s="226"/>
      <c r="AR31" s="33"/>
    </row>
    <row r="32" spans="1:71" s="3" customFormat="1" ht="14.45" hidden="1" customHeight="1">
      <c r="B32" s="33"/>
      <c r="F32" s="25" t="s">
        <v>39</v>
      </c>
      <c r="L32" s="227">
        <v>0.2</v>
      </c>
      <c r="M32" s="226"/>
      <c r="N32" s="226"/>
      <c r="O32" s="226"/>
      <c r="P32" s="226"/>
      <c r="W32" s="225">
        <f>ROUND(BC94, 2)</f>
        <v>0</v>
      </c>
      <c r="X32" s="226"/>
      <c r="Y32" s="226"/>
      <c r="Z32" s="226"/>
      <c r="AA32" s="226"/>
      <c r="AB32" s="226"/>
      <c r="AC32" s="226"/>
      <c r="AD32" s="226"/>
      <c r="AE32" s="226"/>
      <c r="AK32" s="225">
        <v>0</v>
      </c>
      <c r="AL32" s="226"/>
      <c r="AM32" s="226"/>
      <c r="AN32" s="226"/>
      <c r="AO32" s="226"/>
      <c r="AR32" s="33"/>
    </row>
    <row r="33" spans="1:57" s="3" customFormat="1" ht="14.45" hidden="1" customHeight="1">
      <c r="B33" s="33"/>
      <c r="F33" s="25" t="s">
        <v>40</v>
      </c>
      <c r="L33" s="227">
        <v>0</v>
      </c>
      <c r="M33" s="226"/>
      <c r="N33" s="226"/>
      <c r="O33" s="226"/>
      <c r="P33" s="226"/>
      <c r="W33" s="225">
        <f>ROUND(BD94, 2)</f>
        <v>0</v>
      </c>
      <c r="X33" s="226"/>
      <c r="Y33" s="226"/>
      <c r="Z33" s="226"/>
      <c r="AA33" s="226"/>
      <c r="AB33" s="226"/>
      <c r="AC33" s="226"/>
      <c r="AD33" s="226"/>
      <c r="AE33" s="226"/>
      <c r="AK33" s="225">
        <v>0</v>
      </c>
      <c r="AL33" s="226"/>
      <c r="AM33" s="226"/>
      <c r="AN33" s="226"/>
      <c r="AO33" s="226"/>
      <c r="AR33" s="33"/>
    </row>
    <row r="34" spans="1:57" s="2" customFormat="1" ht="6.95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pans="1:57" s="2" customFormat="1" ht="25.9" customHeight="1">
      <c r="A35" s="28"/>
      <c r="B35" s="29"/>
      <c r="C35" s="34"/>
      <c r="D35" s="35" t="s">
        <v>41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42</v>
      </c>
      <c r="U35" s="36"/>
      <c r="V35" s="36"/>
      <c r="W35" s="36"/>
      <c r="X35" s="231" t="s">
        <v>43</v>
      </c>
      <c r="Y35" s="229"/>
      <c r="Z35" s="229"/>
      <c r="AA35" s="229"/>
      <c r="AB35" s="229"/>
      <c r="AC35" s="36"/>
      <c r="AD35" s="36"/>
      <c r="AE35" s="36"/>
      <c r="AF35" s="36"/>
      <c r="AG35" s="36"/>
      <c r="AH35" s="36"/>
      <c r="AI35" s="36"/>
      <c r="AJ35" s="36"/>
      <c r="AK35" s="228">
        <f>SUM(AK26:AK33)</f>
        <v>588217.26</v>
      </c>
      <c r="AL35" s="229"/>
      <c r="AM35" s="229"/>
      <c r="AN35" s="229"/>
      <c r="AO35" s="230"/>
      <c r="AP35" s="34"/>
      <c r="AQ35" s="34"/>
      <c r="AR35" s="29"/>
      <c r="BE35" s="28"/>
    </row>
    <row r="36" spans="1:57" s="2" customFormat="1" ht="6.9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5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38"/>
      <c r="D49" s="39" t="s">
        <v>44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45</v>
      </c>
      <c r="AI49" s="40"/>
      <c r="AJ49" s="40"/>
      <c r="AK49" s="40"/>
      <c r="AL49" s="40"/>
      <c r="AM49" s="40"/>
      <c r="AN49" s="40"/>
      <c r="AO49" s="40"/>
      <c r="AR49" s="38"/>
    </row>
    <row r="50" spans="1:57" ht="11.25">
      <c r="B50" s="19"/>
      <c r="AR50" s="19"/>
    </row>
    <row r="51" spans="1:57" ht="11.25">
      <c r="B51" s="19"/>
      <c r="AR51" s="19"/>
    </row>
    <row r="52" spans="1:57" ht="11.25">
      <c r="B52" s="19"/>
      <c r="AR52" s="19"/>
    </row>
    <row r="53" spans="1:57" ht="11.25">
      <c r="B53" s="19"/>
      <c r="AR53" s="19"/>
    </row>
    <row r="54" spans="1:57" ht="11.25">
      <c r="B54" s="19"/>
      <c r="AR54" s="19"/>
    </row>
    <row r="55" spans="1:57" ht="11.25">
      <c r="B55" s="19"/>
      <c r="AR55" s="19"/>
    </row>
    <row r="56" spans="1:57" ht="11.25">
      <c r="B56" s="19"/>
      <c r="AR56" s="19"/>
    </row>
    <row r="57" spans="1:57" ht="11.25">
      <c r="B57" s="19"/>
      <c r="AR57" s="19"/>
    </row>
    <row r="58" spans="1:57" ht="11.25">
      <c r="B58" s="19"/>
      <c r="AR58" s="19"/>
    </row>
    <row r="59" spans="1:57" ht="11.25">
      <c r="B59" s="19"/>
      <c r="AR59" s="19"/>
    </row>
    <row r="60" spans="1:57" s="2" customFormat="1" ht="12.75">
      <c r="A60" s="28"/>
      <c r="B60" s="29"/>
      <c r="C60" s="28"/>
      <c r="D60" s="41" t="s">
        <v>46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47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46</v>
      </c>
      <c r="AI60" s="31"/>
      <c r="AJ60" s="31"/>
      <c r="AK60" s="31"/>
      <c r="AL60" s="31"/>
      <c r="AM60" s="41" t="s">
        <v>47</v>
      </c>
      <c r="AN60" s="31"/>
      <c r="AO60" s="31"/>
      <c r="AP60" s="28"/>
      <c r="AQ60" s="28"/>
      <c r="AR60" s="29"/>
      <c r="BE60" s="28"/>
    </row>
    <row r="61" spans="1:57" ht="11.25">
      <c r="B61" s="19"/>
      <c r="AR61" s="19"/>
    </row>
    <row r="62" spans="1:57" ht="11.25">
      <c r="B62" s="19"/>
      <c r="AR62" s="19"/>
    </row>
    <row r="63" spans="1:57" ht="11.25">
      <c r="B63" s="19"/>
      <c r="AR63" s="19"/>
    </row>
    <row r="64" spans="1:57" s="2" customFormat="1" ht="12.75">
      <c r="A64" s="28"/>
      <c r="B64" s="29"/>
      <c r="C64" s="28"/>
      <c r="D64" s="39" t="s">
        <v>48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49</v>
      </c>
      <c r="AI64" s="42"/>
      <c r="AJ64" s="42"/>
      <c r="AK64" s="42"/>
      <c r="AL64" s="42"/>
      <c r="AM64" s="42"/>
      <c r="AN64" s="42"/>
      <c r="AO64" s="42"/>
      <c r="AP64" s="28"/>
      <c r="AQ64" s="28"/>
      <c r="AR64" s="29"/>
      <c r="BE64" s="28"/>
    </row>
    <row r="65" spans="1:57" ht="11.25">
      <c r="B65" s="19"/>
      <c r="AR65" s="19"/>
    </row>
    <row r="66" spans="1:57" ht="11.25">
      <c r="B66" s="19"/>
      <c r="AR66" s="19"/>
    </row>
    <row r="67" spans="1:57" ht="11.25">
      <c r="B67" s="19"/>
      <c r="AR67" s="19"/>
    </row>
    <row r="68" spans="1:57" ht="11.25">
      <c r="B68" s="19"/>
      <c r="AR68" s="19"/>
    </row>
    <row r="69" spans="1:57" ht="11.25">
      <c r="B69" s="19"/>
      <c r="AR69" s="19"/>
    </row>
    <row r="70" spans="1:57" ht="11.25">
      <c r="B70" s="19"/>
      <c r="AR70" s="19"/>
    </row>
    <row r="71" spans="1:57" ht="11.25">
      <c r="B71" s="19"/>
      <c r="AR71" s="19"/>
    </row>
    <row r="72" spans="1:57" ht="11.25">
      <c r="B72" s="19"/>
      <c r="AR72" s="19"/>
    </row>
    <row r="73" spans="1:57" ht="11.25">
      <c r="B73" s="19"/>
      <c r="AR73" s="19"/>
    </row>
    <row r="74" spans="1:57" ht="11.25">
      <c r="B74" s="19"/>
      <c r="AR74" s="19"/>
    </row>
    <row r="75" spans="1:57" s="2" customFormat="1" ht="12.75">
      <c r="A75" s="28"/>
      <c r="B75" s="29"/>
      <c r="C75" s="28"/>
      <c r="D75" s="41" t="s">
        <v>46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47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46</v>
      </c>
      <c r="AI75" s="31"/>
      <c r="AJ75" s="31"/>
      <c r="AK75" s="31"/>
      <c r="AL75" s="31"/>
      <c r="AM75" s="41" t="s">
        <v>47</v>
      </c>
      <c r="AN75" s="31"/>
      <c r="AO75" s="31"/>
      <c r="AP75" s="28"/>
      <c r="AQ75" s="28"/>
      <c r="AR75" s="29"/>
      <c r="BE75" s="28"/>
    </row>
    <row r="76" spans="1:57" s="2" customFormat="1" ht="11.25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9"/>
      <c r="BE77" s="28"/>
    </row>
    <row r="81" spans="1:91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9"/>
      <c r="BE81" s="28"/>
    </row>
    <row r="82" spans="1:91" s="2" customFormat="1" ht="24.95" customHeight="1">
      <c r="A82" s="28"/>
      <c r="B82" s="29"/>
      <c r="C82" s="20" t="s">
        <v>50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1" s="4" customFormat="1" ht="12" customHeight="1">
      <c r="B84" s="47"/>
      <c r="C84" s="25" t="s">
        <v>10</v>
      </c>
      <c r="L84" s="4" t="str">
        <f>K5</f>
        <v>08713-02plati</v>
      </c>
      <c r="AR84" s="47"/>
    </row>
    <row r="85" spans="1:91" s="5" customFormat="1" ht="36.950000000000003" customHeight="1">
      <c r="B85" s="48"/>
      <c r="C85" s="49" t="s">
        <v>12</v>
      </c>
      <c r="L85" s="195" t="str">
        <f>K6</f>
        <v>Materská škola Mirkovce</v>
      </c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R85" s="48"/>
    </row>
    <row r="86" spans="1:91" s="2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1" s="2" customFormat="1" ht="12" customHeight="1">
      <c r="A87" s="28"/>
      <c r="B87" s="29"/>
      <c r="C87" s="25" t="s">
        <v>16</v>
      </c>
      <c r="D87" s="28"/>
      <c r="E87" s="28"/>
      <c r="F87" s="28"/>
      <c r="G87" s="28"/>
      <c r="H87" s="28"/>
      <c r="I87" s="28"/>
      <c r="J87" s="28"/>
      <c r="K87" s="28"/>
      <c r="L87" s="50" t="str">
        <f>IF(K8="","",K8)</f>
        <v>Mirkovce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18</v>
      </c>
      <c r="AJ87" s="28"/>
      <c r="AK87" s="28"/>
      <c r="AL87" s="28"/>
      <c r="AM87" s="197" t="str">
        <f>IF(AN8= "","",AN8)</f>
        <v>2. 9. 2016</v>
      </c>
      <c r="AN87" s="197"/>
      <c r="AO87" s="28"/>
      <c r="AP87" s="28"/>
      <c r="AQ87" s="28"/>
      <c r="AR87" s="29"/>
      <c r="BE87" s="28"/>
    </row>
    <row r="88" spans="1:91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1" s="2" customFormat="1" ht="15.2" customHeight="1">
      <c r="A89" s="28"/>
      <c r="B89" s="29"/>
      <c r="C89" s="25" t="s">
        <v>20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Obec Mirkovce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26</v>
      </c>
      <c r="AJ89" s="28"/>
      <c r="AK89" s="28"/>
      <c r="AL89" s="28"/>
      <c r="AM89" s="198" t="str">
        <f>IF(E17="","",E17)</f>
        <v xml:space="preserve"> </v>
      </c>
      <c r="AN89" s="199"/>
      <c r="AO89" s="199"/>
      <c r="AP89" s="199"/>
      <c r="AQ89" s="28"/>
      <c r="AR89" s="29"/>
      <c r="AS89" s="200" t="s">
        <v>51</v>
      </c>
      <c r="AT89" s="201"/>
      <c r="AU89" s="52"/>
      <c r="AV89" s="52"/>
      <c r="AW89" s="52"/>
      <c r="AX89" s="52"/>
      <c r="AY89" s="52"/>
      <c r="AZ89" s="52"/>
      <c r="BA89" s="52"/>
      <c r="BB89" s="52"/>
      <c r="BC89" s="52"/>
      <c r="BD89" s="53"/>
      <c r="BE89" s="28"/>
    </row>
    <row r="90" spans="1:91" s="2" customFormat="1" ht="15.2" customHeight="1">
      <c r="A90" s="28"/>
      <c r="B90" s="29"/>
      <c r="C90" s="25" t="s">
        <v>24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28</v>
      </c>
      <c r="AJ90" s="28"/>
      <c r="AK90" s="28"/>
      <c r="AL90" s="28"/>
      <c r="AM90" s="198" t="str">
        <f>IF(E20="","",E20)</f>
        <v xml:space="preserve"> </v>
      </c>
      <c r="AN90" s="199"/>
      <c r="AO90" s="199"/>
      <c r="AP90" s="199"/>
      <c r="AQ90" s="28"/>
      <c r="AR90" s="29"/>
      <c r="AS90" s="202"/>
      <c r="AT90" s="203"/>
      <c r="AU90" s="54"/>
      <c r="AV90" s="54"/>
      <c r="AW90" s="54"/>
      <c r="AX90" s="54"/>
      <c r="AY90" s="54"/>
      <c r="AZ90" s="54"/>
      <c r="BA90" s="54"/>
      <c r="BB90" s="54"/>
      <c r="BC90" s="54"/>
      <c r="BD90" s="55"/>
      <c r="BE90" s="28"/>
    </row>
    <row r="91" spans="1:91" s="2" customFormat="1" ht="10.9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202"/>
      <c r="AT91" s="203"/>
      <c r="AU91" s="54"/>
      <c r="AV91" s="54"/>
      <c r="AW91" s="54"/>
      <c r="AX91" s="54"/>
      <c r="AY91" s="54"/>
      <c r="AZ91" s="54"/>
      <c r="BA91" s="54"/>
      <c r="BB91" s="54"/>
      <c r="BC91" s="54"/>
      <c r="BD91" s="55"/>
      <c r="BE91" s="28"/>
    </row>
    <row r="92" spans="1:91" s="2" customFormat="1" ht="29.25" customHeight="1">
      <c r="A92" s="28"/>
      <c r="B92" s="29"/>
      <c r="C92" s="204" t="s">
        <v>52</v>
      </c>
      <c r="D92" s="205"/>
      <c r="E92" s="205"/>
      <c r="F92" s="205"/>
      <c r="G92" s="205"/>
      <c r="H92" s="56"/>
      <c r="I92" s="206" t="s">
        <v>53</v>
      </c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8" t="s">
        <v>54</v>
      </c>
      <c r="AH92" s="205"/>
      <c r="AI92" s="205"/>
      <c r="AJ92" s="205"/>
      <c r="AK92" s="205"/>
      <c r="AL92" s="205"/>
      <c r="AM92" s="205"/>
      <c r="AN92" s="206" t="s">
        <v>55</v>
      </c>
      <c r="AO92" s="205"/>
      <c r="AP92" s="207"/>
      <c r="AQ92" s="57" t="s">
        <v>56</v>
      </c>
      <c r="AR92" s="29"/>
      <c r="AS92" s="58" t="s">
        <v>57</v>
      </c>
      <c r="AT92" s="59" t="s">
        <v>58</v>
      </c>
      <c r="AU92" s="59" t="s">
        <v>59</v>
      </c>
      <c r="AV92" s="59" t="s">
        <v>60</v>
      </c>
      <c r="AW92" s="59" t="s">
        <v>61</v>
      </c>
      <c r="AX92" s="59" t="s">
        <v>62</v>
      </c>
      <c r="AY92" s="59" t="s">
        <v>63</v>
      </c>
      <c r="AZ92" s="59" t="s">
        <v>64</v>
      </c>
      <c r="BA92" s="59" t="s">
        <v>65</v>
      </c>
      <c r="BB92" s="59" t="s">
        <v>66</v>
      </c>
      <c r="BC92" s="59" t="s">
        <v>67</v>
      </c>
      <c r="BD92" s="60" t="s">
        <v>68</v>
      </c>
      <c r="BE92" s="28"/>
    </row>
    <row r="93" spans="1:91" s="2" customFormat="1" ht="10.9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  <c r="BE93" s="28"/>
    </row>
    <row r="94" spans="1:91" s="6" customFormat="1" ht="32.450000000000003" customHeight="1">
      <c r="B94" s="64"/>
      <c r="C94" s="65" t="s">
        <v>69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16">
        <f>ROUND(AG95,2)</f>
        <v>490181.05</v>
      </c>
      <c r="AH94" s="216"/>
      <c r="AI94" s="216"/>
      <c r="AJ94" s="216"/>
      <c r="AK94" s="216"/>
      <c r="AL94" s="216"/>
      <c r="AM94" s="216"/>
      <c r="AN94" s="217">
        <f t="shared" ref="AN94:AN100" si="0">SUM(AG94,AT94)</f>
        <v>588217.26</v>
      </c>
      <c r="AO94" s="217"/>
      <c r="AP94" s="217"/>
      <c r="AQ94" s="68" t="s">
        <v>1</v>
      </c>
      <c r="AR94" s="64"/>
      <c r="AS94" s="69">
        <f>ROUND(AS95,2)</f>
        <v>0</v>
      </c>
      <c r="AT94" s="70">
        <f t="shared" ref="AT94:AT100" si="1">ROUND(SUM(AV94:AW94),2)</f>
        <v>98036.21</v>
      </c>
      <c r="AU94" s="71">
        <f>ROUND(AU95,5)</f>
        <v>8740.99287</v>
      </c>
      <c r="AV94" s="70">
        <f>ROUND(AZ94*L29,2)</f>
        <v>0</v>
      </c>
      <c r="AW94" s="70">
        <f>ROUND(BA94*L30,2)</f>
        <v>98036.21</v>
      </c>
      <c r="AX94" s="70">
        <f>ROUND(BB94*L29,2)</f>
        <v>0</v>
      </c>
      <c r="AY94" s="70">
        <f>ROUND(BC94*L30,2)</f>
        <v>0</v>
      </c>
      <c r="AZ94" s="70">
        <f>ROUND(AZ95,2)</f>
        <v>0</v>
      </c>
      <c r="BA94" s="70">
        <f>ROUND(BA95,2)</f>
        <v>490181.05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70</v>
      </c>
      <c r="BT94" s="73" t="s">
        <v>71</v>
      </c>
      <c r="BU94" s="74" t="s">
        <v>72</v>
      </c>
      <c r="BV94" s="73" t="s">
        <v>73</v>
      </c>
      <c r="BW94" s="73" t="s">
        <v>4</v>
      </c>
      <c r="BX94" s="73" t="s">
        <v>74</v>
      </c>
      <c r="CL94" s="73" t="s">
        <v>1</v>
      </c>
    </row>
    <row r="95" spans="1:91" s="7" customFormat="1" ht="16.5" customHeight="1">
      <c r="B95" s="75"/>
      <c r="C95" s="76"/>
      <c r="D95" s="211" t="s">
        <v>75</v>
      </c>
      <c r="E95" s="211"/>
      <c r="F95" s="211"/>
      <c r="G95" s="211"/>
      <c r="H95" s="211"/>
      <c r="I95" s="77"/>
      <c r="J95" s="211" t="s">
        <v>76</v>
      </c>
      <c r="K95" s="211"/>
      <c r="L95" s="211"/>
      <c r="M95" s="211"/>
      <c r="N95" s="211"/>
      <c r="O95" s="211"/>
      <c r="P95" s="211"/>
      <c r="Q95" s="211"/>
      <c r="R95" s="211"/>
      <c r="S95" s="211"/>
      <c r="T95" s="211"/>
      <c r="U95" s="211"/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2">
        <f>ROUND(SUM(AG96:AG100),2)</f>
        <v>490181.05</v>
      </c>
      <c r="AH95" s="210"/>
      <c r="AI95" s="210"/>
      <c r="AJ95" s="210"/>
      <c r="AK95" s="210"/>
      <c r="AL95" s="210"/>
      <c r="AM95" s="210"/>
      <c r="AN95" s="209">
        <f t="shared" si="0"/>
        <v>588217.26</v>
      </c>
      <c r="AO95" s="210"/>
      <c r="AP95" s="210"/>
      <c r="AQ95" s="78" t="s">
        <v>77</v>
      </c>
      <c r="AR95" s="75"/>
      <c r="AS95" s="79">
        <f>ROUND(SUM(AS96:AS100),2)</f>
        <v>0</v>
      </c>
      <c r="AT95" s="80">
        <f t="shared" si="1"/>
        <v>98036.21</v>
      </c>
      <c r="AU95" s="81">
        <f>ROUND(SUM(AU96:AU100),5)</f>
        <v>8740.99287</v>
      </c>
      <c r="AV95" s="80">
        <f>ROUND(AZ95*L29,2)</f>
        <v>0</v>
      </c>
      <c r="AW95" s="80">
        <f>ROUND(BA95*L30,2)</f>
        <v>98036.21</v>
      </c>
      <c r="AX95" s="80">
        <f>ROUND(BB95*L29,2)</f>
        <v>0</v>
      </c>
      <c r="AY95" s="80">
        <f>ROUND(BC95*L30,2)</f>
        <v>0</v>
      </c>
      <c r="AZ95" s="80">
        <f>ROUND(SUM(AZ96:AZ100),2)</f>
        <v>0</v>
      </c>
      <c r="BA95" s="80">
        <f>ROUND(SUM(BA96:BA100),2)</f>
        <v>490181.05</v>
      </c>
      <c r="BB95" s="80">
        <f>ROUND(SUM(BB96:BB100),2)</f>
        <v>0</v>
      </c>
      <c r="BC95" s="80">
        <f>ROUND(SUM(BC96:BC100),2)</f>
        <v>0</v>
      </c>
      <c r="BD95" s="82">
        <f>ROUND(SUM(BD96:BD100),2)</f>
        <v>0</v>
      </c>
      <c r="BS95" s="83" t="s">
        <v>70</v>
      </c>
      <c r="BT95" s="83" t="s">
        <v>78</v>
      </c>
      <c r="BU95" s="83" t="s">
        <v>72</v>
      </c>
      <c r="BV95" s="83" t="s">
        <v>73</v>
      </c>
      <c r="BW95" s="83" t="s">
        <v>79</v>
      </c>
      <c r="BX95" s="83" t="s">
        <v>4</v>
      </c>
      <c r="CL95" s="83" t="s">
        <v>1</v>
      </c>
      <c r="CM95" s="83" t="s">
        <v>71</v>
      </c>
    </row>
    <row r="96" spans="1:91" s="4" customFormat="1" ht="16.5" customHeight="1">
      <c r="A96" s="84" t="s">
        <v>80</v>
      </c>
      <c r="B96" s="47"/>
      <c r="C96" s="10"/>
      <c r="D96" s="10"/>
      <c r="E96" s="213" t="s">
        <v>81</v>
      </c>
      <c r="F96" s="213"/>
      <c r="G96" s="213"/>
      <c r="H96" s="213"/>
      <c r="I96" s="213"/>
      <c r="J96" s="10"/>
      <c r="K96" s="213" t="s">
        <v>82</v>
      </c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4">
        <f>'01 - SO 01 Materská škola '!J34</f>
        <v>402226.39</v>
      </c>
      <c r="AH96" s="215"/>
      <c r="AI96" s="215"/>
      <c r="AJ96" s="215"/>
      <c r="AK96" s="215"/>
      <c r="AL96" s="215"/>
      <c r="AM96" s="215"/>
      <c r="AN96" s="214">
        <f t="shared" si="0"/>
        <v>482671.67000000004</v>
      </c>
      <c r="AO96" s="215"/>
      <c r="AP96" s="215"/>
      <c r="AQ96" s="85" t="s">
        <v>83</v>
      </c>
      <c r="AR96" s="47"/>
      <c r="AS96" s="86">
        <v>0</v>
      </c>
      <c r="AT96" s="87">
        <f t="shared" si="1"/>
        <v>80445.279999999999</v>
      </c>
      <c r="AU96" s="88">
        <f>'01 - SO 01 Materská škola '!P165</f>
        <v>7756.4914880000006</v>
      </c>
      <c r="AV96" s="87">
        <f>'01 - SO 01 Materská škola '!J37</f>
        <v>0</v>
      </c>
      <c r="AW96" s="87">
        <f>'01 - SO 01 Materská škola '!J38</f>
        <v>80445.279999999999</v>
      </c>
      <c r="AX96" s="87">
        <f>'01 - SO 01 Materská škola '!J39</f>
        <v>0</v>
      </c>
      <c r="AY96" s="87">
        <f>'01 - SO 01 Materská škola '!J40</f>
        <v>0</v>
      </c>
      <c r="AZ96" s="87">
        <f>'01 - SO 01 Materská škola '!F37</f>
        <v>0</v>
      </c>
      <c r="BA96" s="87">
        <f>'01 - SO 01 Materská škola '!F38</f>
        <v>402226.39</v>
      </c>
      <c r="BB96" s="87">
        <f>'01 - SO 01 Materská škola '!F39</f>
        <v>0</v>
      </c>
      <c r="BC96" s="87">
        <f>'01 - SO 01 Materská škola '!F40</f>
        <v>0</v>
      </c>
      <c r="BD96" s="89">
        <f>'01 - SO 01 Materská škola '!F41</f>
        <v>0</v>
      </c>
      <c r="BT96" s="23" t="s">
        <v>84</v>
      </c>
      <c r="BV96" s="23" t="s">
        <v>73</v>
      </c>
      <c r="BW96" s="23" t="s">
        <v>85</v>
      </c>
      <c r="BX96" s="23" t="s">
        <v>79</v>
      </c>
      <c r="CL96" s="23" t="s">
        <v>1</v>
      </c>
    </row>
    <row r="97" spans="1:90" s="4" customFormat="1" ht="16.5" customHeight="1">
      <c r="A97" s="84" t="s">
        <v>80</v>
      </c>
      <c r="B97" s="47"/>
      <c r="C97" s="10"/>
      <c r="D97" s="10"/>
      <c r="E97" s="213" t="s">
        <v>86</v>
      </c>
      <c r="F97" s="213"/>
      <c r="G97" s="213"/>
      <c r="H97" s="213"/>
      <c r="I97" s="213"/>
      <c r="J97" s="10"/>
      <c r="K97" s="213" t="s">
        <v>87</v>
      </c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4">
        <f>'02 - SO 01.1 Doplnok ASR '!J34</f>
        <v>40181.050000000003</v>
      </c>
      <c r="AH97" s="215"/>
      <c r="AI97" s="215"/>
      <c r="AJ97" s="215"/>
      <c r="AK97" s="215"/>
      <c r="AL97" s="215"/>
      <c r="AM97" s="215"/>
      <c r="AN97" s="214">
        <f t="shared" si="0"/>
        <v>48217.26</v>
      </c>
      <c r="AO97" s="215"/>
      <c r="AP97" s="215"/>
      <c r="AQ97" s="85" t="s">
        <v>83</v>
      </c>
      <c r="AR97" s="47"/>
      <c r="AS97" s="86">
        <v>0</v>
      </c>
      <c r="AT97" s="87">
        <f t="shared" si="1"/>
        <v>8036.21</v>
      </c>
      <c r="AU97" s="88">
        <f>'02 - SO 01.1 Doplnok ASR '!P137</f>
        <v>984.50137907999999</v>
      </c>
      <c r="AV97" s="87">
        <f>'02 - SO 01.1 Doplnok ASR '!J37</f>
        <v>0</v>
      </c>
      <c r="AW97" s="87">
        <f>'02 - SO 01.1 Doplnok ASR '!J38</f>
        <v>8036.21</v>
      </c>
      <c r="AX97" s="87">
        <f>'02 - SO 01.1 Doplnok ASR '!J39</f>
        <v>0</v>
      </c>
      <c r="AY97" s="87">
        <f>'02 - SO 01.1 Doplnok ASR '!J40</f>
        <v>0</v>
      </c>
      <c r="AZ97" s="87">
        <f>'02 - SO 01.1 Doplnok ASR '!F37</f>
        <v>0</v>
      </c>
      <c r="BA97" s="87">
        <f>'02 - SO 01.1 Doplnok ASR '!F38</f>
        <v>40181.050000000003</v>
      </c>
      <c r="BB97" s="87">
        <f>'02 - SO 01.1 Doplnok ASR '!F39</f>
        <v>0</v>
      </c>
      <c r="BC97" s="87">
        <f>'02 - SO 01.1 Doplnok ASR '!F40</f>
        <v>0</v>
      </c>
      <c r="BD97" s="89">
        <f>'02 - SO 01.1 Doplnok ASR '!F41</f>
        <v>0</v>
      </c>
      <c r="BT97" s="23" t="s">
        <v>84</v>
      </c>
      <c r="BV97" s="23" t="s">
        <v>73</v>
      </c>
      <c r="BW97" s="23" t="s">
        <v>88</v>
      </c>
      <c r="BX97" s="23" t="s">
        <v>79</v>
      </c>
      <c r="CL97" s="23" t="s">
        <v>1</v>
      </c>
    </row>
    <row r="98" spans="1:90" s="4" customFormat="1" ht="16.5" customHeight="1">
      <c r="A98" s="84" t="s">
        <v>80</v>
      </c>
      <c r="B98" s="47"/>
      <c r="C98" s="10"/>
      <c r="D98" s="10"/>
      <c r="E98" s="213" t="s">
        <v>89</v>
      </c>
      <c r="F98" s="213"/>
      <c r="G98" s="213"/>
      <c r="H98" s="213"/>
      <c r="I98" s="213"/>
      <c r="J98" s="10"/>
      <c r="K98" s="213" t="s">
        <v>90</v>
      </c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4">
        <f>'03 - SO 02 Kanalizačná pr...'!J34</f>
        <v>27816.7</v>
      </c>
      <c r="AH98" s="215"/>
      <c r="AI98" s="215"/>
      <c r="AJ98" s="215"/>
      <c r="AK98" s="215"/>
      <c r="AL98" s="215"/>
      <c r="AM98" s="215"/>
      <c r="AN98" s="214">
        <f t="shared" si="0"/>
        <v>33380.04</v>
      </c>
      <c r="AO98" s="215"/>
      <c r="AP98" s="215"/>
      <c r="AQ98" s="85" t="s">
        <v>83</v>
      </c>
      <c r="AR98" s="47"/>
      <c r="AS98" s="86">
        <v>0</v>
      </c>
      <c r="AT98" s="87">
        <f t="shared" si="1"/>
        <v>5563.34</v>
      </c>
      <c r="AU98" s="88">
        <f>'03 - SO 02 Kanalizačná pr...'!P132</f>
        <v>0</v>
      </c>
      <c r="AV98" s="87">
        <f>'03 - SO 02 Kanalizačná pr...'!J37</f>
        <v>0</v>
      </c>
      <c r="AW98" s="87">
        <f>'03 - SO 02 Kanalizačná pr...'!J38</f>
        <v>5563.34</v>
      </c>
      <c r="AX98" s="87">
        <f>'03 - SO 02 Kanalizačná pr...'!J39</f>
        <v>0</v>
      </c>
      <c r="AY98" s="87">
        <f>'03 - SO 02 Kanalizačná pr...'!J40</f>
        <v>0</v>
      </c>
      <c r="AZ98" s="87">
        <f>'03 - SO 02 Kanalizačná pr...'!F37</f>
        <v>0</v>
      </c>
      <c r="BA98" s="87">
        <f>'03 - SO 02 Kanalizačná pr...'!F38</f>
        <v>27816.7</v>
      </c>
      <c r="BB98" s="87">
        <f>'03 - SO 02 Kanalizačná pr...'!F39</f>
        <v>0</v>
      </c>
      <c r="BC98" s="87">
        <f>'03 - SO 02 Kanalizačná pr...'!F40</f>
        <v>0</v>
      </c>
      <c r="BD98" s="89">
        <f>'03 - SO 02 Kanalizačná pr...'!F41</f>
        <v>0</v>
      </c>
      <c r="BT98" s="23" t="s">
        <v>84</v>
      </c>
      <c r="BV98" s="23" t="s">
        <v>73</v>
      </c>
      <c r="BW98" s="23" t="s">
        <v>91</v>
      </c>
      <c r="BX98" s="23" t="s">
        <v>79</v>
      </c>
      <c r="CL98" s="23" t="s">
        <v>1</v>
      </c>
    </row>
    <row r="99" spans="1:90" s="4" customFormat="1" ht="16.5" customHeight="1">
      <c r="A99" s="84" t="s">
        <v>80</v>
      </c>
      <c r="B99" s="47"/>
      <c r="C99" s="10"/>
      <c r="D99" s="10"/>
      <c r="E99" s="213" t="s">
        <v>92</v>
      </c>
      <c r="F99" s="213"/>
      <c r="G99" s="213"/>
      <c r="H99" s="213"/>
      <c r="I99" s="213"/>
      <c r="J99" s="10"/>
      <c r="K99" s="213" t="s">
        <v>93</v>
      </c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4">
        <f>'04 - SO 03 Vodovodná príp...'!J34</f>
        <v>10588.92</v>
      </c>
      <c r="AH99" s="215"/>
      <c r="AI99" s="215"/>
      <c r="AJ99" s="215"/>
      <c r="AK99" s="215"/>
      <c r="AL99" s="215"/>
      <c r="AM99" s="215"/>
      <c r="AN99" s="214">
        <f t="shared" si="0"/>
        <v>12706.7</v>
      </c>
      <c r="AO99" s="215"/>
      <c r="AP99" s="215"/>
      <c r="AQ99" s="85" t="s">
        <v>83</v>
      </c>
      <c r="AR99" s="47"/>
      <c r="AS99" s="86">
        <v>0</v>
      </c>
      <c r="AT99" s="87">
        <f t="shared" si="1"/>
        <v>2117.7800000000002</v>
      </c>
      <c r="AU99" s="88">
        <f>'04 - SO 03 Vodovodná príp...'!P130</f>
        <v>0</v>
      </c>
      <c r="AV99" s="87">
        <f>'04 - SO 03 Vodovodná príp...'!J37</f>
        <v>0</v>
      </c>
      <c r="AW99" s="87">
        <f>'04 - SO 03 Vodovodná príp...'!J38</f>
        <v>2117.7800000000002</v>
      </c>
      <c r="AX99" s="87">
        <f>'04 - SO 03 Vodovodná príp...'!J39</f>
        <v>0</v>
      </c>
      <c r="AY99" s="87">
        <f>'04 - SO 03 Vodovodná príp...'!J40</f>
        <v>0</v>
      </c>
      <c r="AZ99" s="87">
        <f>'04 - SO 03 Vodovodná príp...'!F37</f>
        <v>0</v>
      </c>
      <c r="BA99" s="87">
        <f>'04 - SO 03 Vodovodná príp...'!F38</f>
        <v>10588.92</v>
      </c>
      <c r="BB99" s="87">
        <f>'04 - SO 03 Vodovodná príp...'!F39</f>
        <v>0</v>
      </c>
      <c r="BC99" s="87">
        <f>'04 - SO 03 Vodovodná príp...'!F40</f>
        <v>0</v>
      </c>
      <c r="BD99" s="89">
        <f>'04 - SO 03 Vodovodná príp...'!F41</f>
        <v>0</v>
      </c>
      <c r="BT99" s="23" t="s">
        <v>84</v>
      </c>
      <c r="BV99" s="23" t="s">
        <v>73</v>
      </c>
      <c r="BW99" s="23" t="s">
        <v>94</v>
      </c>
      <c r="BX99" s="23" t="s">
        <v>79</v>
      </c>
      <c r="CL99" s="23" t="s">
        <v>1</v>
      </c>
    </row>
    <row r="100" spans="1:90" s="4" customFormat="1" ht="16.5" customHeight="1">
      <c r="A100" s="84" t="s">
        <v>80</v>
      </c>
      <c r="B100" s="47"/>
      <c r="C100" s="10"/>
      <c r="D100" s="10"/>
      <c r="E100" s="213" t="s">
        <v>95</v>
      </c>
      <c r="F100" s="213"/>
      <c r="G100" s="213"/>
      <c r="H100" s="213"/>
      <c r="I100" s="213"/>
      <c r="J100" s="10"/>
      <c r="K100" s="213" t="s">
        <v>96</v>
      </c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4">
        <f>'05 - SO 04 Plynova prípojka '!J34</f>
        <v>9367.99</v>
      </c>
      <c r="AH100" s="215"/>
      <c r="AI100" s="215"/>
      <c r="AJ100" s="215"/>
      <c r="AK100" s="215"/>
      <c r="AL100" s="215"/>
      <c r="AM100" s="215"/>
      <c r="AN100" s="214">
        <f t="shared" si="0"/>
        <v>11241.59</v>
      </c>
      <c r="AO100" s="215"/>
      <c r="AP100" s="215"/>
      <c r="AQ100" s="85" t="s">
        <v>83</v>
      </c>
      <c r="AR100" s="47"/>
      <c r="AS100" s="90">
        <v>0</v>
      </c>
      <c r="AT100" s="91">
        <f t="shared" si="1"/>
        <v>1873.6</v>
      </c>
      <c r="AU100" s="92">
        <f>'05 - SO 04 Plynova prípojka '!P133</f>
        <v>0</v>
      </c>
      <c r="AV100" s="91">
        <f>'05 - SO 04 Plynova prípojka '!J37</f>
        <v>0</v>
      </c>
      <c r="AW100" s="91">
        <f>'05 - SO 04 Plynova prípojka '!J38</f>
        <v>1873.6</v>
      </c>
      <c r="AX100" s="91">
        <f>'05 - SO 04 Plynova prípojka '!J39</f>
        <v>0</v>
      </c>
      <c r="AY100" s="91">
        <f>'05 - SO 04 Plynova prípojka '!J40</f>
        <v>0</v>
      </c>
      <c r="AZ100" s="91">
        <f>'05 - SO 04 Plynova prípojka '!F37</f>
        <v>0</v>
      </c>
      <c r="BA100" s="91">
        <f>'05 - SO 04 Plynova prípojka '!F38</f>
        <v>9367.99</v>
      </c>
      <c r="BB100" s="91">
        <f>'05 - SO 04 Plynova prípojka '!F39</f>
        <v>0</v>
      </c>
      <c r="BC100" s="91">
        <f>'05 - SO 04 Plynova prípojka '!F40</f>
        <v>0</v>
      </c>
      <c r="BD100" s="93">
        <f>'05 - SO 04 Plynova prípojka '!F41</f>
        <v>0</v>
      </c>
      <c r="BT100" s="23" t="s">
        <v>84</v>
      </c>
      <c r="BV100" s="23" t="s">
        <v>73</v>
      </c>
      <c r="BW100" s="23" t="s">
        <v>97</v>
      </c>
      <c r="BX100" s="23" t="s">
        <v>79</v>
      </c>
      <c r="CL100" s="23" t="s">
        <v>1</v>
      </c>
    </row>
    <row r="101" spans="1:90" s="2" customFormat="1" ht="30" customHeight="1">
      <c r="A101" s="28"/>
      <c r="B101" s="29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9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</row>
    <row r="102" spans="1:90" s="2" customFormat="1" ht="6.95" customHeight="1">
      <c r="A102" s="28"/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29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</row>
  </sheetData>
  <mergeCells count="60">
    <mergeCell ref="AR2:BE2"/>
    <mergeCell ref="L33:P33"/>
    <mergeCell ref="W33:AE33"/>
    <mergeCell ref="AK33:AO33"/>
    <mergeCell ref="AK35:AO35"/>
    <mergeCell ref="X35:AB35"/>
    <mergeCell ref="L31:P31"/>
    <mergeCell ref="AK31:AO31"/>
    <mergeCell ref="W31:AE31"/>
    <mergeCell ref="L32:P32"/>
    <mergeCell ref="W32:AE32"/>
    <mergeCell ref="AK32:AO32"/>
    <mergeCell ref="W29:AE29"/>
    <mergeCell ref="AK29:AO29"/>
    <mergeCell ref="L29:P29"/>
    <mergeCell ref="AK30:AO30"/>
    <mergeCell ref="W30:AE30"/>
    <mergeCell ref="L30:P30"/>
    <mergeCell ref="K5:AO5"/>
    <mergeCell ref="K6:AO6"/>
    <mergeCell ref="E23:AN23"/>
    <mergeCell ref="AK26:AO26"/>
    <mergeCell ref="AK28:AO28"/>
    <mergeCell ref="L28:P28"/>
    <mergeCell ref="W28:AE28"/>
    <mergeCell ref="AN100:AP100"/>
    <mergeCell ref="AG100:AM100"/>
    <mergeCell ref="E100:I100"/>
    <mergeCell ref="K100:AF100"/>
    <mergeCell ref="AG94:AM94"/>
    <mergeCell ref="AN94:AP94"/>
    <mergeCell ref="K98:AF98"/>
    <mergeCell ref="AN98:AP98"/>
    <mergeCell ref="AG98:AM98"/>
    <mergeCell ref="E98:I98"/>
    <mergeCell ref="AN99:AP99"/>
    <mergeCell ref="AG99:AM99"/>
    <mergeCell ref="E99:I99"/>
    <mergeCell ref="K99:AF99"/>
    <mergeCell ref="E96:I96"/>
    <mergeCell ref="K96:AF96"/>
    <mergeCell ref="AN96:AP96"/>
    <mergeCell ref="AG96:AM96"/>
    <mergeCell ref="K97:AF97"/>
    <mergeCell ref="AG97:AM97"/>
    <mergeCell ref="E97:I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O85"/>
    <mergeCell ref="AM87:AN87"/>
    <mergeCell ref="AM89:AP89"/>
    <mergeCell ref="AS89:AT91"/>
    <mergeCell ref="AM90:AP90"/>
  </mergeCells>
  <hyperlinks>
    <hyperlink ref="A96" location="'01 - SO 01 Materská škola '!C2" display="/"/>
    <hyperlink ref="A97" location="'02 - SO 01.1 Doplnok ASR '!C2" display="/"/>
    <hyperlink ref="A98" location="'03 - SO 02 Kanalizačná pr...'!C2" display="/"/>
    <hyperlink ref="A99" location="'04 - SO 03 Vodovodná príp...'!C2" display="/"/>
    <hyperlink ref="A100" location="'05 - SO 04 Plynova prípojka 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77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4"/>
    </row>
    <row r="2" spans="1:46" s="1" customFormat="1" ht="36.950000000000003" customHeight="1">
      <c r="L2" s="232" t="s">
        <v>5</v>
      </c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6" t="s">
        <v>85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1:46" s="1" customFormat="1" ht="24.95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5" t="s">
        <v>12</v>
      </c>
      <c r="L6" s="19"/>
    </row>
    <row r="7" spans="1:46" s="1" customFormat="1" ht="16.5" customHeight="1">
      <c r="B7" s="19"/>
      <c r="E7" s="233" t="str">
        <f>'Rekapitulácia stavby'!K6</f>
        <v>Materská škola Mirkovce</v>
      </c>
      <c r="F7" s="234"/>
      <c r="G7" s="234"/>
      <c r="H7" s="234"/>
      <c r="L7" s="19"/>
    </row>
    <row r="8" spans="1:46" s="1" customFormat="1" ht="12" customHeight="1">
      <c r="B8" s="19"/>
      <c r="D8" s="25" t="s">
        <v>99</v>
      </c>
      <c r="L8" s="19"/>
    </row>
    <row r="9" spans="1:46" s="2" customFormat="1" ht="16.5" customHeight="1">
      <c r="A9" s="28"/>
      <c r="B9" s="29"/>
      <c r="C9" s="28"/>
      <c r="D9" s="28"/>
      <c r="E9" s="233" t="s">
        <v>100</v>
      </c>
      <c r="F9" s="235"/>
      <c r="G9" s="235"/>
      <c r="H9" s="235"/>
      <c r="I9" s="28"/>
      <c r="J9" s="28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29"/>
      <c r="C10" s="28"/>
      <c r="D10" s="25" t="s">
        <v>101</v>
      </c>
      <c r="E10" s="28"/>
      <c r="F10" s="28"/>
      <c r="G10" s="28"/>
      <c r="H10" s="28"/>
      <c r="I10" s="28"/>
      <c r="J10" s="28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29"/>
      <c r="C11" s="28"/>
      <c r="D11" s="28"/>
      <c r="E11" s="195" t="s">
        <v>102</v>
      </c>
      <c r="F11" s="235"/>
      <c r="G11" s="235"/>
      <c r="H11" s="235"/>
      <c r="I11" s="28"/>
      <c r="J11" s="28"/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1.25">
      <c r="A12" s="28"/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29"/>
      <c r="C13" s="28"/>
      <c r="D13" s="25" t="s">
        <v>14</v>
      </c>
      <c r="E13" s="28"/>
      <c r="F13" s="23" t="s">
        <v>1</v>
      </c>
      <c r="G13" s="28"/>
      <c r="H13" s="28"/>
      <c r="I13" s="25" t="s">
        <v>15</v>
      </c>
      <c r="J13" s="23" t="s">
        <v>1</v>
      </c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29"/>
      <c r="C14" s="28"/>
      <c r="D14" s="25" t="s">
        <v>16</v>
      </c>
      <c r="E14" s="28"/>
      <c r="F14" s="23" t="s">
        <v>17</v>
      </c>
      <c r="G14" s="28"/>
      <c r="H14" s="28"/>
      <c r="I14" s="25" t="s">
        <v>18</v>
      </c>
      <c r="J14" s="51" t="str">
        <f>'Rekapitulácia stavby'!AN8</f>
        <v>2. 9. 2016</v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29"/>
      <c r="C15" s="28"/>
      <c r="D15" s="28"/>
      <c r="E15" s="28"/>
      <c r="F15" s="28"/>
      <c r="G15" s="28"/>
      <c r="H15" s="28"/>
      <c r="I15" s="28"/>
      <c r="J15" s="28"/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29"/>
      <c r="C16" s="28"/>
      <c r="D16" s="25" t="s">
        <v>20</v>
      </c>
      <c r="E16" s="28"/>
      <c r="F16" s="28"/>
      <c r="G16" s="28"/>
      <c r="H16" s="28"/>
      <c r="I16" s="25" t="s">
        <v>21</v>
      </c>
      <c r="J16" s="23" t="s">
        <v>1</v>
      </c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29"/>
      <c r="C17" s="28"/>
      <c r="D17" s="28"/>
      <c r="E17" s="23" t="s">
        <v>22</v>
      </c>
      <c r="F17" s="28"/>
      <c r="G17" s="28"/>
      <c r="H17" s="28"/>
      <c r="I17" s="25" t="s">
        <v>23</v>
      </c>
      <c r="J17" s="23" t="s">
        <v>1</v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29"/>
      <c r="C18" s="28"/>
      <c r="D18" s="28"/>
      <c r="E18" s="28"/>
      <c r="F18" s="28"/>
      <c r="G18" s="28"/>
      <c r="H18" s="28"/>
      <c r="I18" s="28"/>
      <c r="J18" s="28"/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29"/>
      <c r="C19" s="28"/>
      <c r="D19" s="25" t="s">
        <v>24</v>
      </c>
      <c r="E19" s="28"/>
      <c r="F19" s="28"/>
      <c r="G19" s="28"/>
      <c r="H19" s="28"/>
      <c r="I19" s="25" t="s">
        <v>21</v>
      </c>
      <c r="J19" s="23" t="str">
        <f>'Rekapitulácia stavby'!AN13</f>
        <v/>
      </c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29"/>
      <c r="C20" s="28"/>
      <c r="D20" s="28"/>
      <c r="E20" s="218" t="str">
        <f>'Rekapitulácia stavby'!E14</f>
        <v xml:space="preserve"> </v>
      </c>
      <c r="F20" s="218"/>
      <c r="G20" s="218"/>
      <c r="H20" s="218"/>
      <c r="I20" s="25" t="s">
        <v>23</v>
      </c>
      <c r="J20" s="23" t="str">
        <f>'Rekapitulácia stavby'!AN14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29"/>
      <c r="C22" s="28"/>
      <c r="D22" s="25" t="s">
        <v>26</v>
      </c>
      <c r="E22" s="28"/>
      <c r="F22" s="28"/>
      <c r="G22" s="28"/>
      <c r="H22" s="28"/>
      <c r="I22" s="25" t="s">
        <v>21</v>
      </c>
      <c r="J22" s="23" t="str">
        <f>IF('Rekapitulácia stavby'!AN16="","",'Rekapitulácia stavby'!AN16)</f>
        <v/>
      </c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29"/>
      <c r="C23" s="28"/>
      <c r="D23" s="28"/>
      <c r="E23" s="23" t="str">
        <f>IF('Rekapitulácia stavby'!E17="","",'Rekapitulácia stavby'!E17)</f>
        <v xml:space="preserve"> </v>
      </c>
      <c r="F23" s="28"/>
      <c r="G23" s="28"/>
      <c r="H23" s="28"/>
      <c r="I23" s="25" t="s">
        <v>23</v>
      </c>
      <c r="J23" s="23" t="str">
        <f>IF('Rekapitulácia stavby'!AN17="","",'Rekapitulácia stavby'!AN17)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29"/>
      <c r="C25" s="28"/>
      <c r="D25" s="25" t="s">
        <v>28</v>
      </c>
      <c r="E25" s="28"/>
      <c r="F25" s="28"/>
      <c r="G25" s="28"/>
      <c r="H25" s="28"/>
      <c r="I25" s="25" t="s">
        <v>21</v>
      </c>
      <c r="J25" s="23" t="str">
        <f>IF('Rekapitulácia stavby'!AN19="","",'Rekapitulácia stavby'!AN19)</f>
        <v/>
      </c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29"/>
      <c r="C26" s="28"/>
      <c r="D26" s="28"/>
      <c r="E26" s="23" t="str">
        <f>IF('Rekapitulácia stavby'!E20="","",'Rekapitulácia stavby'!E20)</f>
        <v xml:space="preserve"> </v>
      </c>
      <c r="F26" s="28"/>
      <c r="G26" s="28"/>
      <c r="H26" s="28"/>
      <c r="I26" s="25" t="s">
        <v>23</v>
      </c>
      <c r="J26" s="23" t="str">
        <f>IF('Rekapitulácia stavby'!AN20="","",'Rekapitulácia stavby'!AN20)</f>
        <v/>
      </c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3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29"/>
      <c r="C28" s="28"/>
      <c r="D28" s="25" t="s">
        <v>30</v>
      </c>
      <c r="E28" s="28"/>
      <c r="F28" s="28"/>
      <c r="G28" s="28"/>
      <c r="H28" s="28"/>
      <c r="I28" s="28"/>
      <c r="J28" s="28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96"/>
      <c r="B29" s="97"/>
      <c r="C29" s="96"/>
      <c r="D29" s="96"/>
      <c r="E29" s="221" t="s">
        <v>1</v>
      </c>
      <c r="F29" s="221"/>
      <c r="G29" s="221"/>
      <c r="H29" s="221"/>
      <c r="I29" s="96"/>
      <c r="J29" s="96"/>
      <c r="K29" s="9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2" customFormat="1" ht="6.95" customHeight="1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29"/>
      <c r="C32" s="28"/>
      <c r="D32" s="23" t="s">
        <v>103</v>
      </c>
      <c r="E32" s="28"/>
      <c r="F32" s="28"/>
      <c r="G32" s="28"/>
      <c r="H32" s="28"/>
      <c r="I32" s="28"/>
      <c r="J32" s="99">
        <f>J98</f>
        <v>402226.39099999995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29"/>
      <c r="C33" s="28"/>
      <c r="D33" s="100" t="s">
        <v>104</v>
      </c>
      <c r="E33" s="28"/>
      <c r="F33" s="28"/>
      <c r="G33" s="28"/>
      <c r="H33" s="28"/>
      <c r="I33" s="28"/>
      <c r="J33" s="99">
        <f>J142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29"/>
      <c r="C34" s="28"/>
      <c r="D34" s="101" t="s">
        <v>31</v>
      </c>
      <c r="E34" s="28"/>
      <c r="F34" s="28"/>
      <c r="G34" s="28"/>
      <c r="H34" s="28"/>
      <c r="I34" s="28"/>
      <c r="J34" s="67">
        <f>ROUND(J32 + J33, 2)</f>
        <v>402226.39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29"/>
      <c r="C35" s="28"/>
      <c r="D35" s="62"/>
      <c r="E35" s="62"/>
      <c r="F35" s="62"/>
      <c r="G35" s="62"/>
      <c r="H35" s="62"/>
      <c r="I35" s="62"/>
      <c r="J35" s="62"/>
      <c r="K35" s="62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29"/>
      <c r="C36" s="28"/>
      <c r="D36" s="28"/>
      <c r="E36" s="28"/>
      <c r="F36" s="32" t="s">
        <v>33</v>
      </c>
      <c r="G36" s="28"/>
      <c r="H36" s="28"/>
      <c r="I36" s="32" t="s">
        <v>32</v>
      </c>
      <c r="J36" s="32" t="s">
        <v>34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29"/>
      <c r="C37" s="28"/>
      <c r="D37" s="102" t="s">
        <v>35</v>
      </c>
      <c r="E37" s="25" t="s">
        <v>36</v>
      </c>
      <c r="F37" s="103">
        <f>ROUND((SUM(BE142:BE143) + SUM(BE165:BE772)),  2)</f>
        <v>0</v>
      </c>
      <c r="G37" s="28"/>
      <c r="H37" s="28"/>
      <c r="I37" s="104">
        <v>0.2</v>
      </c>
      <c r="J37" s="103">
        <f>ROUND(((SUM(BE142:BE143) + SUM(BE165:BE772))*I37),  2)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29"/>
      <c r="C38" s="28"/>
      <c r="D38" s="28"/>
      <c r="E38" s="25" t="s">
        <v>37</v>
      </c>
      <c r="F38" s="103">
        <f>ROUND((SUM(BF142:BF143) + SUM(BF165:BF772)),  2)</f>
        <v>402226.39</v>
      </c>
      <c r="G38" s="28"/>
      <c r="H38" s="28"/>
      <c r="I38" s="104">
        <v>0.2</v>
      </c>
      <c r="J38" s="103">
        <f>ROUND(((SUM(BF142:BF143) + SUM(BF165:BF772))*I38),  2)</f>
        <v>80445.279999999999</v>
      </c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29"/>
      <c r="C39" s="28"/>
      <c r="D39" s="28"/>
      <c r="E39" s="25" t="s">
        <v>38</v>
      </c>
      <c r="F39" s="103">
        <f>ROUND((SUM(BG142:BG143) + SUM(BG165:BG772)),  2)</f>
        <v>0</v>
      </c>
      <c r="G39" s="28"/>
      <c r="H39" s="28"/>
      <c r="I39" s="104">
        <v>0.2</v>
      </c>
      <c r="J39" s="103">
        <f>0</f>
        <v>0</v>
      </c>
      <c r="K39" s="28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29"/>
      <c r="C40" s="28"/>
      <c r="D40" s="28"/>
      <c r="E40" s="25" t="s">
        <v>39</v>
      </c>
      <c r="F40" s="103">
        <f>ROUND((SUM(BH142:BH143) + SUM(BH165:BH772)),  2)</f>
        <v>0</v>
      </c>
      <c r="G40" s="28"/>
      <c r="H40" s="28"/>
      <c r="I40" s="104">
        <v>0.2</v>
      </c>
      <c r="J40" s="103">
        <f>0</f>
        <v>0</v>
      </c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29"/>
      <c r="C41" s="28"/>
      <c r="D41" s="28"/>
      <c r="E41" s="25" t="s">
        <v>40</v>
      </c>
      <c r="F41" s="103">
        <f>ROUND((SUM(BI142:BI143) + SUM(BI165:BI772)),  2)</f>
        <v>0</v>
      </c>
      <c r="G41" s="28"/>
      <c r="H41" s="28"/>
      <c r="I41" s="104">
        <v>0</v>
      </c>
      <c r="J41" s="103">
        <f>0</f>
        <v>0</v>
      </c>
      <c r="K41" s="28"/>
      <c r="L41" s="3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3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29"/>
      <c r="C43" s="105"/>
      <c r="D43" s="106" t="s">
        <v>41</v>
      </c>
      <c r="E43" s="56"/>
      <c r="F43" s="56"/>
      <c r="G43" s="107" t="s">
        <v>42</v>
      </c>
      <c r="H43" s="108" t="s">
        <v>43</v>
      </c>
      <c r="I43" s="56"/>
      <c r="J43" s="109">
        <f>SUM(J34:J41)</f>
        <v>482671.67000000004</v>
      </c>
      <c r="K43" s="110"/>
      <c r="L43" s="3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29"/>
      <c r="C44" s="28"/>
      <c r="D44" s="28"/>
      <c r="E44" s="28"/>
      <c r="F44" s="28"/>
      <c r="G44" s="28"/>
      <c r="H44" s="28"/>
      <c r="I44" s="28"/>
      <c r="J44" s="28"/>
      <c r="K44" s="28"/>
      <c r="L44" s="3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38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38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28"/>
      <c r="B61" s="29"/>
      <c r="C61" s="28"/>
      <c r="D61" s="41" t="s">
        <v>46</v>
      </c>
      <c r="E61" s="31"/>
      <c r="F61" s="111" t="s">
        <v>47</v>
      </c>
      <c r="G61" s="41" t="s">
        <v>46</v>
      </c>
      <c r="H61" s="31"/>
      <c r="I61" s="31"/>
      <c r="J61" s="112" t="s">
        <v>47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28"/>
      <c r="B65" s="29"/>
      <c r="C65" s="28"/>
      <c r="D65" s="39" t="s">
        <v>48</v>
      </c>
      <c r="E65" s="42"/>
      <c r="F65" s="42"/>
      <c r="G65" s="39" t="s">
        <v>49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28"/>
      <c r="B76" s="29"/>
      <c r="C76" s="28"/>
      <c r="D76" s="41" t="s">
        <v>46</v>
      </c>
      <c r="E76" s="31"/>
      <c r="F76" s="111" t="s">
        <v>47</v>
      </c>
      <c r="G76" s="41" t="s">
        <v>46</v>
      </c>
      <c r="H76" s="31"/>
      <c r="I76" s="31"/>
      <c r="J76" s="112" t="s">
        <v>47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105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12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28"/>
      <c r="D85" s="28"/>
      <c r="E85" s="233" t="str">
        <f>E7</f>
        <v>Materská škola Mirkovce</v>
      </c>
      <c r="F85" s="234"/>
      <c r="G85" s="234"/>
      <c r="H85" s="234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9"/>
      <c r="C86" s="25" t="s">
        <v>99</v>
      </c>
      <c r="L86" s="19"/>
    </row>
    <row r="87" spans="1:31" s="2" customFormat="1" ht="16.5" customHeight="1">
      <c r="A87" s="28"/>
      <c r="B87" s="29"/>
      <c r="C87" s="28"/>
      <c r="D87" s="28"/>
      <c r="E87" s="233" t="s">
        <v>100</v>
      </c>
      <c r="F87" s="235"/>
      <c r="G87" s="235"/>
      <c r="H87" s="235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101</v>
      </c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28"/>
      <c r="D89" s="28"/>
      <c r="E89" s="195" t="str">
        <f>E11</f>
        <v xml:space="preserve">01 - SO 01 Materská škola </v>
      </c>
      <c r="F89" s="235"/>
      <c r="G89" s="235"/>
      <c r="H89" s="235"/>
      <c r="I89" s="28"/>
      <c r="J89" s="28"/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16</v>
      </c>
      <c r="D91" s="28"/>
      <c r="E91" s="28"/>
      <c r="F91" s="23" t="str">
        <f>F14</f>
        <v>Mirkovce</v>
      </c>
      <c r="G91" s="28"/>
      <c r="H91" s="28"/>
      <c r="I91" s="25" t="s">
        <v>18</v>
      </c>
      <c r="J91" s="51" t="str">
        <f>IF(J14="","",J14)</f>
        <v>2. 9. 2016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28"/>
      <c r="D92" s="28"/>
      <c r="E92" s="28"/>
      <c r="F92" s="28"/>
      <c r="G92" s="28"/>
      <c r="H92" s="28"/>
      <c r="I92" s="28"/>
      <c r="J92" s="28"/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20</v>
      </c>
      <c r="D93" s="28"/>
      <c r="E93" s="28"/>
      <c r="F93" s="23" t="str">
        <f>E17</f>
        <v xml:space="preserve">Obec Mirkovce </v>
      </c>
      <c r="G93" s="28"/>
      <c r="H93" s="28"/>
      <c r="I93" s="25" t="s">
        <v>26</v>
      </c>
      <c r="J93" s="26" t="str">
        <f>E23</f>
        <v xml:space="preserve"> </v>
      </c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24</v>
      </c>
      <c r="D94" s="28"/>
      <c r="E94" s="28"/>
      <c r="F94" s="23" t="str">
        <f>IF(E20="","",E20)</f>
        <v xml:space="preserve"> </v>
      </c>
      <c r="G94" s="28"/>
      <c r="H94" s="28"/>
      <c r="I94" s="25" t="s">
        <v>28</v>
      </c>
      <c r="J94" s="26" t="str">
        <f>E26</f>
        <v xml:space="preserve"> </v>
      </c>
      <c r="K94" s="2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13" t="s">
        <v>106</v>
      </c>
      <c r="D96" s="105"/>
      <c r="E96" s="105"/>
      <c r="F96" s="105"/>
      <c r="G96" s="105"/>
      <c r="H96" s="105"/>
      <c r="I96" s="105"/>
      <c r="J96" s="114" t="s">
        <v>107</v>
      </c>
      <c r="K96" s="105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3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15" t="s">
        <v>108</v>
      </c>
      <c r="D98" s="28"/>
      <c r="E98" s="28"/>
      <c r="F98" s="28"/>
      <c r="G98" s="28"/>
      <c r="H98" s="28"/>
      <c r="I98" s="28"/>
      <c r="J98" s="67">
        <f>J165</f>
        <v>402226.39099999995</v>
      </c>
      <c r="K98" s="28"/>
      <c r="L98" s="3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6" t="s">
        <v>109</v>
      </c>
    </row>
    <row r="99" spans="1:47" s="9" customFormat="1" ht="24.95" customHeight="1">
      <c r="B99" s="116"/>
      <c r="D99" s="117" t="s">
        <v>110</v>
      </c>
      <c r="E99" s="118"/>
      <c r="F99" s="118"/>
      <c r="G99" s="118"/>
      <c r="H99" s="118"/>
      <c r="I99" s="118"/>
      <c r="J99" s="119">
        <f>J166</f>
        <v>166226.215</v>
      </c>
      <c r="L99" s="116"/>
    </row>
    <row r="100" spans="1:47" s="10" customFormat="1" ht="19.899999999999999" customHeight="1">
      <c r="B100" s="120"/>
      <c r="D100" s="121" t="s">
        <v>111</v>
      </c>
      <c r="E100" s="122"/>
      <c r="F100" s="122"/>
      <c r="G100" s="122"/>
      <c r="H100" s="122"/>
      <c r="I100" s="122"/>
      <c r="J100" s="123">
        <f>J167</f>
        <v>3489.35</v>
      </c>
      <c r="L100" s="120"/>
    </row>
    <row r="101" spans="1:47" s="10" customFormat="1" ht="19.899999999999999" customHeight="1">
      <c r="B101" s="120"/>
      <c r="D101" s="121" t="s">
        <v>112</v>
      </c>
      <c r="E101" s="122"/>
      <c r="F101" s="122"/>
      <c r="G101" s="122"/>
      <c r="H101" s="122"/>
      <c r="I101" s="122"/>
      <c r="J101" s="123">
        <f>J180</f>
        <v>23807.591999999997</v>
      </c>
      <c r="L101" s="120"/>
    </row>
    <row r="102" spans="1:47" s="10" customFormat="1" ht="19.899999999999999" customHeight="1">
      <c r="B102" s="120"/>
      <c r="D102" s="121" t="s">
        <v>113</v>
      </c>
      <c r="E102" s="122"/>
      <c r="F102" s="122"/>
      <c r="G102" s="122"/>
      <c r="H102" s="122"/>
      <c r="I102" s="122"/>
      <c r="J102" s="123">
        <f>J198</f>
        <v>34993.426000000007</v>
      </c>
      <c r="L102" s="120"/>
    </row>
    <row r="103" spans="1:47" s="10" customFormat="1" ht="19.899999999999999" customHeight="1">
      <c r="B103" s="120"/>
      <c r="D103" s="121" t="s">
        <v>114</v>
      </c>
      <c r="E103" s="122"/>
      <c r="F103" s="122"/>
      <c r="G103" s="122"/>
      <c r="H103" s="122"/>
      <c r="I103" s="122"/>
      <c r="J103" s="123">
        <f>J254</f>
        <v>8011.6020000000008</v>
      </c>
      <c r="L103" s="120"/>
    </row>
    <row r="104" spans="1:47" s="10" customFormat="1" ht="19.899999999999999" customHeight="1">
      <c r="B104" s="120"/>
      <c r="D104" s="121" t="s">
        <v>115</v>
      </c>
      <c r="E104" s="122"/>
      <c r="F104" s="122"/>
      <c r="G104" s="122"/>
      <c r="H104" s="122"/>
      <c r="I104" s="122"/>
      <c r="J104" s="123">
        <f>J273</f>
        <v>81312.133000000002</v>
      </c>
      <c r="L104" s="120"/>
    </row>
    <row r="105" spans="1:47" s="10" customFormat="1" ht="19.899999999999999" customHeight="1">
      <c r="B105" s="120"/>
      <c r="D105" s="121" t="s">
        <v>116</v>
      </c>
      <c r="E105" s="122"/>
      <c r="F105" s="122"/>
      <c r="G105" s="122"/>
      <c r="H105" s="122"/>
      <c r="I105" s="122"/>
      <c r="J105" s="123">
        <f>J313</f>
        <v>4947.1819999999989</v>
      </c>
      <c r="L105" s="120"/>
    </row>
    <row r="106" spans="1:47" s="10" customFormat="1" ht="19.899999999999999" customHeight="1">
      <c r="B106" s="120"/>
      <c r="D106" s="121" t="s">
        <v>117</v>
      </c>
      <c r="E106" s="122"/>
      <c r="F106" s="122"/>
      <c r="G106" s="122"/>
      <c r="H106" s="122"/>
      <c r="I106" s="122"/>
      <c r="J106" s="123">
        <f>J329</f>
        <v>9664.93</v>
      </c>
      <c r="L106" s="120"/>
    </row>
    <row r="107" spans="1:47" s="9" customFormat="1" ht="24.95" customHeight="1">
      <c r="B107" s="116"/>
      <c r="D107" s="117" t="s">
        <v>118</v>
      </c>
      <c r="E107" s="118"/>
      <c r="F107" s="118"/>
      <c r="G107" s="118"/>
      <c r="H107" s="118"/>
      <c r="I107" s="118"/>
      <c r="J107" s="119">
        <f>J331</f>
        <v>195995.83599999998</v>
      </c>
      <c r="L107" s="116"/>
    </row>
    <row r="108" spans="1:47" s="10" customFormat="1" ht="19.899999999999999" customHeight="1">
      <c r="B108" s="120"/>
      <c r="D108" s="121" t="s">
        <v>119</v>
      </c>
      <c r="E108" s="122"/>
      <c r="F108" s="122"/>
      <c r="G108" s="122"/>
      <c r="H108" s="122"/>
      <c r="I108" s="122"/>
      <c r="J108" s="123">
        <f>J332</f>
        <v>1347.617</v>
      </c>
      <c r="L108" s="120"/>
    </row>
    <row r="109" spans="1:47" s="10" customFormat="1" ht="19.899999999999999" customHeight="1">
      <c r="B109" s="120"/>
      <c r="D109" s="121" t="s">
        <v>120</v>
      </c>
      <c r="E109" s="122"/>
      <c r="F109" s="122"/>
      <c r="G109" s="122"/>
      <c r="H109" s="122"/>
      <c r="I109" s="122"/>
      <c r="J109" s="123">
        <f>J338</f>
        <v>22015.631000000001</v>
      </c>
      <c r="L109" s="120"/>
    </row>
    <row r="110" spans="1:47" s="10" customFormat="1" ht="19.899999999999999" customHeight="1">
      <c r="B110" s="120"/>
      <c r="D110" s="121" t="s">
        <v>121</v>
      </c>
      <c r="E110" s="122"/>
      <c r="F110" s="122"/>
      <c r="G110" s="122"/>
      <c r="H110" s="122"/>
      <c r="I110" s="122"/>
      <c r="J110" s="123">
        <f>J353</f>
        <v>38811.54399999998</v>
      </c>
      <c r="L110" s="120"/>
    </row>
    <row r="111" spans="1:47" s="10" customFormat="1" ht="19.899999999999999" customHeight="1">
      <c r="B111" s="120"/>
      <c r="D111" s="121" t="s">
        <v>122</v>
      </c>
      <c r="E111" s="122"/>
      <c r="F111" s="122"/>
      <c r="G111" s="122"/>
      <c r="H111" s="122"/>
      <c r="I111" s="122"/>
      <c r="J111" s="123">
        <f>J397</f>
        <v>5233.4759999999987</v>
      </c>
      <c r="L111" s="120"/>
    </row>
    <row r="112" spans="1:47" s="10" customFormat="1" ht="19.899999999999999" customHeight="1">
      <c r="B112" s="120"/>
      <c r="D112" s="121" t="s">
        <v>123</v>
      </c>
      <c r="E112" s="122"/>
      <c r="F112" s="122"/>
      <c r="G112" s="122"/>
      <c r="H112" s="122"/>
      <c r="I112" s="122"/>
      <c r="J112" s="123">
        <f>J414</f>
        <v>7778.8429999999989</v>
      </c>
      <c r="L112" s="120"/>
    </row>
    <row r="113" spans="2:12" s="10" customFormat="1" ht="19.899999999999999" customHeight="1">
      <c r="B113" s="120"/>
      <c r="D113" s="121" t="s">
        <v>124</v>
      </c>
      <c r="E113" s="122"/>
      <c r="F113" s="122"/>
      <c r="G113" s="122"/>
      <c r="H113" s="122"/>
      <c r="I113" s="122"/>
      <c r="J113" s="123">
        <f>J451</f>
        <v>338.64900000000006</v>
      </c>
      <c r="L113" s="120"/>
    </row>
    <row r="114" spans="2:12" s="10" customFormat="1" ht="19.899999999999999" customHeight="1">
      <c r="B114" s="120"/>
      <c r="D114" s="121" t="s">
        <v>125</v>
      </c>
      <c r="E114" s="122"/>
      <c r="F114" s="122"/>
      <c r="G114" s="122"/>
      <c r="H114" s="122"/>
      <c r="I114" s="122"/>
      <c r="J114" s="123">
        <f>J463</f>
        <v>106.18799999999999</v>
      </c>
      <c r="L114" s="120"/>
    </row>
    <row r="115" spans="2:12" s="10" customFormat="1" ht="19.899999999999999" customHeight="1">
      <c r="B115" s="120"/>
      <c r="D115" s="121" t="s">
        <v>126</v>
      </c>
      <c r="E115" s="122"/>
      <c r="F115" s="122"/>
      <c r="G115" s="122"/>
      <c r="H115" s="122"/>
      <c r="I115" s="122"/>
      <c r="J115" s="123">
        <f>J467</f>
        <v>9863.030999999999</v>
      </c>
      <c r="L115" s="120"/>
    </row>
    <row r="116" spans="2:12" s="10" customFormat="1" ht="19.899999999999999" customHeight="1">
      <c r="B116" s="120"/>
      <c r="D116" s="121" t="s">
        <v>127</v>
      </c>
      <c r="E116" s="122"/>
      <c r="F116" s="122"/>
      <c r="G116" s="122"/>
      <c r="H116" s="122"/>
      <c r="I116" s="122"/>
      <c r="J116" s="123">
        <f>J514</f>
        <v>5602.5720000000001</v>
      </c>
      <c r="L116" s="120"/>
    </row>
    <row r="117" spans="2:12" s="10" customFormat="1" ht="19.899999999999999" customHeight="1">
      <c r="B117" s="120"/>
      <c r="D117" s="121" t="s">
        <v>128</v>
      </c>
      <c r="E117" s="122"/>
      <c r="F117" s="122"/>
      <c r="G117" s="122"/>
      <c r="H117" s="122"/>
      <c r="I117" s="122"/>
      <c r="J117" s="123">
        <f>J527</f>
        <v>2104.5019999999995</v>
      </c>
      <c r="L117" s="120"/>
    </row>
    <row r="118" spans="2:12" s="10" customFormat="1" ht="19.899999999999999" customHeight="1">
      <c r="B118" s="120"/>
      <c r="D118" s="121" t="s">
        <v>129</v>
      </c>
      <c r="E118" s="122"/>
      <c r="F118" s="122"/>
      <c r="G118" s="122"/>
      <c r="H118" s="122"/>
      <c r="I118" s="122"/>
      <c r="J118" s="123">
        <f>J534</f>
        <v>13045.641</v>
      </c>
      <c r="L118" s="120"/>
    </row>
    <row r="119" spans="2:12" s="10" customFormat="1" ht="19.899999999999999" customHeight="1">
      <c r="B119" s="120"/>
      <c r="D119" s="121" t="s">
        <v>130</v>
      </c>
      <c r="E119" s="122"/>
      <c r="F119" s="122"/>
      <c r="G119" s="122"/>
      <c r="H119" s="122"/>
      <c r="I119" s="122"/>
      <c r="J119" s="123">
        <f>J543</f>
        <v>2052.4659999999999</v>
      </c>
      <c r="L119" s="120"/>
    </row>
    <row r="120" spans="2:12" s="10" customFormat="1" ht="19.899999999999999" customHeight="1">
      <c r="B120" s="120"/>
      <c r="D120" s="121" t="s">
        <v>131</v>
      </c>
      <c r="E120" s="122"/>
      <c r="F120" s="122"/>
      <c r="G120" s="122"/>
      <c r="H120" s="122"/>
      <c r="I120" s="122"/>
      <c r="J120" s="123">
        <f>J572</f>
        <v>6236.6779999999981</v>
      </c>
      <c r="L120" s="120"/>
    </row>
    <row r="121" spans="2:12" s="10" customFormat="1" ht="19.899999999999999" customHeight="1">
      <c r="B121" s="120"/>
      <c r="D121" s="121" t="s">
        <v>132</v>
      </c>
      <c r="E121" s="122"/>
      <c r="F121" s="122"/>
      <c r="G121" s="122"/>
      <c r="H121" s="122"/>
      <c r="I121" s="122"/>
      <c r="J121" s="123">
        <f>J596</f>
        <v>12055.539000000001</v>
      </c>
      <c r="L121" s="120"/>
    </row>
    <row r="122" spans="2:12" s="10" customFormat="1" ht="19.899999999999999" customHeight="1">
      <c r="B122" s="120"/>
      <c r="D122" s="121" t="s">
        <v>133</v>
      </c>
      <c r="E122" s="122"/>
      <c r="F122" s="122"/>
      <c r="G122" s="122"/>
      <c r="H122" s="122"/>
      <c r="I122" s="122"/>
      <c r="J122" s="123">
        <f>J606</f>
        <v>11613.980000000001</v>
      </c>
      <c r="L122" s="120"/>
    </row>
    <row r="123" spans="2:12" s="10" customFormat="1" ht="19.899999999999999" customHeight="1">
      <c r="B123" s="120"/>
      <c r="D123" s="121" t="s">
        <v>134</v>
      </c>
      <c r="E123" s="122"/>
      <c r="F123" s="122"/>
      <c r="G123" s="122"/>
      <c r="H123" s="122"/>
      <c r="I123" s="122"/>
      <c r="J123" s="123">
        <f>J609</f>
        <v>3414.5</v>
      </c>
      <c r="L123" s="120"/>
    </row>
    <row r="124" spans="2:12" s="10" customFormat="1" ht="19.899999999999999" customHeight="1">
      <c r="B124" s="120"/>
      <c r="D124" s="121" t="s">
        <v>135</v>
      </c>
      <c r="E124" s="122"/>
      <c r="F124" s="122"/>
      <c r="G124" s="122"/>
      <c r="H124" s="122"/>
      <c r="I124" s="122"/>
      <c r="J124" s="123">
        <f>J623</f>
        <v>8267.9519999999993</v>
      </c>
      <c r="L124" s="120"/>
    </row>
    <row r="125" spans="2:12" s="10" customFormat="1" ht="19.899999999999999" customHeight="1">
      <c r="B125" s="120"/>
      <c r="D125" s="121" t="s">
        <v>136</v>
      </c>
      <c r="E125" s="122"/>
      <c r="F125" s="122"/>
      <c r="G125" s="122"/>
      <c r="H125" s="122"/>
      <c r="I125" s="122"/>
      <c r="J125" s="123">
        <f>J639</f>
        <v>17344.790999999997</v>
      </c>
      <c r="L125" s="120"/>
    </row>
    <row r="126" spans="2:12" s="10" customFormat="1" ht="19.899999999999999" customHeight="1">
      <c r="B126" s="120"/>
      <c r="D126" s="121" t="s">
        <v>137</v>
      </c>
      <c r="E126" s="122"/>
      <c r="F126" s="122"/>
      <c r="G126" s="122"/>
      <c r="H126" s="122"/>
      <c r="I126" s="122"/>
      <c r="J126" s="123">
        <f>J651</f>
        <v>3722.9959999999996</v>
      </c>
      <c r="L126" s="120"/>
    </row>
    <row r="127" spans="2:12" s="10" customFormat="1" ht="19.899999999999999" customHeight="1">
      <c r="B127" s="120"/>
      <c r="D127" s="121" t="s">
        <v>138</v>
      </c>
      <c r="E127" s="122"/>
      <c r="F127" s="122"/>
      <c r="G127" s="122"/>
      <c r="H127" s="122"/>
      <c r="I127" s="122"/>
      <c r="J127" s="123">
        <f>J657</f>
        <v>12426.568000000001</v>
      </c>
      <c r="L127" s="120"/>
    </row>
    <row r="128" spans="2:12" s="10" customFormat="1" ht="19.899999999999999" customHeight="1">
      <c r="B128" s="120"/>
      <c r="D128" s="121" t="s">
        <v>139</v>
      </c>
      <c r="E128" s="122"/>
      <c r="F128" s="122"/>
      <c r="G128" s="122"/>
      <c r="H128" s="122"/>
      <c r="I128" s="122"/>
      <c r="J128" s="123">
        <f>J665</f>
        <v>9355.0269999999982</v>
      </c>
      <c r="L128" s="120"/>
    </row>
    <row r="129" spans="1:31" s="10" customFormat="1" ht="19.899999999999999" customHeight="1">
      <c r="B129" s="120"/>
      <c r="D129" s="121" t="s">
        <v>140</v>
      </c>
      <c r="E129" s="122"/>
      <c r="F129" s="122"/>
      <c r="G129" s="122"/>
      <c r="H129" s="122"/>
      <c r="I129" s="122"/>
      <c r="J129" s="123">
        <f>J675</f>
        <v>95.204999999999998</v>
      </c>
      <c r="L129" s="120"/>
    </row>
    <row r="130" spans="1:31" s="10" customFormat="1" ht="19.899999999999999" customHeight="1">
      <c r="B130" s="120"/>
      <c r="D130" s="121" t="s">
        <v>141</v>
      </c>
      <c r="E130" s="122"/>
      <c r="F130" s="122"/>
      <c r="G130" s="122"/>
      <c r="H130" s="122"/>
      <c r="I130" s="122"/>
      <c r="J130" s="123">
        <f>J678</f>
        <v>3162.44</v>
      </c>
      <c r="L130" s="120"/>
    </row>
    <row r="131" spans="1:31" s="9" customFormat="1" ht="24.95" customHeight="1">
      <c r="B131" s="116"/>
      <c r="D131" s="117" t="s">
        <v>142</v>
      </c>
      <c r="E131" s="118"/>
      <c r="F131" s="118"/>
      <c r="G131" s="118"/>
      <c r="H131" s="118"/>
      <c r="I131" s="118"/>
      <c r="J131" s="119">
        <f>J681</f>
        <v>39507.491999999991</v>
      </c>
      <c r="L131" s="116"/>
    </row>
    <row r="132" spans="1:31" s="10" customFormat="1" ht="19.899999999999999" customHeight="1">
      <c r="B132" s="120"/>
      <c r="D132" s="121" t="s">
        <v>143</v>
      </c>
      <c r="E132" s="122"/>
      <c r="F132" s="122"/>
      <c r="G132" s="122"/>
      <c r="H132" s="122"/>
      <c r="I132" s="122"/>
      <c r="J132" s="123">
        <f>J682</f>
        <v>6685.3019999999997</v>
      </c>
      <c r="L132" s="120"/>
    </row>
    <row r="133" spans="1:31" s="10" customFormat="1" ht="19.899999999999999" customHeight="1">
      <c r="B133" s="120"/>
      <c r="D133" s="121" t="s">
        <v>144</v>
      </c>
      <c r="E133" s="122"/>
      <c r="F133" s="122"/>
      <c r="G133" s="122"/>
      <c r="H133" s="122"/>
      <c r="I133" s="122"/>
      <c r="J133" s="123">
        <f>J685</f>
        <v>36.576999999999998</v>
      </c>
      <c r="L133" s="120"/>
    </row>
    <row r="134" spans="1:31" s="10" customFormat="1" ht="19.899999999999999" customHeight="1">
      <c r="B134" s="120"/>
      <c r="D134" s="121" t="s">
        <v>145</v>
      </c>
      <c r="E134" s="122"/>
      <c r="F134" s="122"/>
      <c r="G134" s="122"/>
      <c r="H134" s="122"/>
      <c r="I134" s="122"/>
      <c r="J134" s="123">
        <f>J694</f>
        <v>2058.75</v>
      </c>
      <c r="L134" s="120"/>
    </row>
    <row r="135" spans="1:31" s="10" customFormat="1" ht="19.899999999999999" customHeight="1">
      <c r="B135" s="120"/>
      <c r="D135" s="121" t="s">
        <v>146</v>
      </c>
      <c r="E135" s="122"/>
      <c r="F135" s="122"/>
      <c r="G135" s="122"/>
      <c r="H135" s="122"/>
      <c r="I135" s="122"/>
      <c r="J135" s="123">
        <f>J702</f>
        <v>855.56999999999994</v>
      </c>
      <c r="L135" s="120"/>
    </row>
    <row r="136" spans="1:31" s="10" customFormat="1" ht="19.899999999999999" customHeight="1">
      <c r="B136" s="120"/>
      <c r="D136" s="121" t="s">
        <v>147</v>
      </c>
      <c r="E136" s="122"/>
      <c r="F136" s="122"/>
      <c r="G136" s="122"/>
      <c r="H136" s="122"/>
      <c r="I136" s="122"/>
      <c r="J136" s="123">
        <f>J705</f>
        <v>19331.047999999995</v>
      </c>
      <c r="L136" s="120"/>
    </row>
    <row r="137" spans="1:31" s="10" customFormat="1" ht="19.899999999999999" customHeight="1">
      <c r="B137" s="120"/>
      <c r="D137" s="121" t="s">
        <v>148</v>
      </c>
      <c r="E137" s="122"/>
      <c r="F137" s="122"/>
      <c r="G137" s="122"/>
      <c r="H137" s="122"/>
      <c r="I137" s="122"/>
      <c r="J137" s="123">
        <f>J736</f>
        <v>10185.093999999997</v>
      </c>
      <c r="L137" s="120"/>
    </row>
    <row r="138" spans="1:31" s="10" customFormat="1" ht="19.899999999999999" customHeight="1">
      <c r="B138" s="120"/>
      <c r="D138" s="121" t="s">
        <v>149</v>
      </c>
      <c r="E138" s="122"/>
      <c r="F138" s="122"/>
      <c r="G138" s="122"/>
      <c r="H138" s="122"/>
      <c r="I138" s="122"/>
      <c r="J138" s="123">
        <f>J757</f>
        <v>355.15100000000001</v>
      </c>
      <c r="L138" s="120"/>
    </row>
    <row r="139" spans="1:31" s="9" customFormat="1" ht="24.95" customHeight="1">
      <c r="B139" s="116"/>
      <c r="D139" s="117" t="s">
        <v>150</v>
      </c>
      <c r="E139" s="118"/>
      <c r="F139" s="118"/>
      <c r="G139" s="118"/>
      <c r="H139" s="118"/>
      <c r="I139" s="118"/>
      <c r="J139" s="119">
        <f>J770</f>
        <v>496.84800000000001</v>
      </c>
      <c r="L139" s="116"/>
    </row>
    <row r="140" spans="1:31" s="2" customFormat="1" ht="21.75" customHeight="1">
      <c r="A140" s="28"/>
      <c r="B140" s="29"/>
      <c r="C140" s="28"/>
      <c r="D140" s="28"/>
      <c r="E140" s="28"/>
      <c r="F140" s="28"/>
      <c r="G140" s="28"/>
      <c r="H140" s="28"/>
      <c r="I140" s="28"/>
      <c r="J140" s="28"/>
      <c r="K140" s="28"/>
      <c r="L140" s="3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</row>
    <row r="141" spans="1:31" s="2" customFormat="1" ht="6.95" customHeight="1">
      <c r="A141" s="28"/>
      <c r="B141" s="29"/>
      <c r="C141" s="28"/>
      <c r="D141" s="28"/>
      <c r="E141" s="28"/>
      <c r="F141" s="28"/>
      <c r="G141" s="28"/>
      <c r="H141" s="28"/>
      <c r="I141" s="28"/>
      <c r="J141" s="28"/>
      <c r="K141" s="28"/>
      <c r="L141" s="3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  <row r="142" spans="1:31" s="2" customFormat="1" ht="29.25" customHeight="1">
      <c r="A142" s="28"/>
      <c r="B142" s="29"/>
      <c r="C142" s="115" t="s">
        <v>151</v>
      </c>
      <c r="D142" s="28"/>
      <c r="E142" s="28"/>
      <c r="F142" s="28"/>
      <c r="G142" s="28"/>
      <c r="H142" s="28"/>
      <c r="I142" s="28"/>
      <c r="J142" s="124">
        <v>0</v>
      </c>
      <c r="K142" s="28"/>
      <c r="L142" s="38"/>
      <c r="N142" s="125" t="s">
        <v>35</v>
      </c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</row>
    <row r="143" spans="1:31" s="2" customFormat="1" ht="18" customHeight="1">
      <c r="A143" s="28"/>
      <c r="B143" s="29"/>
      <c r="C143" s="28"/>
      <c r="D143" s="28"/>
      <c r="E143" s="28"/>
      <c r="F143" s="28"/>
      <c r="G143" s="28"/>
      <c r="H143" s="28"/>
      <c r="I143" s="28"/>
      <c r="J143" s="28"/>
      <c r="K143" s="28"/>
      <c r="L143" s="3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</row>
    <row r="144" spans="1:31" s="2" customFormat="1" ht="29.25" customHeight="1">
      <c r="A144" s="28"/>
      <c r="B144" s="29"/>
      <c r="C144" s="126" t="s">
        <v>152</v>
      </c>
      <c r="D144" s="105"/>
      <c r="E144" s="105"/>
      <c r="F144" s="105"/>
      <c r="G144" s="105"/>
      <c r="H144" s="105"/>
      <c r="I144" s="105"/>
      <c r="J144" s="127">
        <f>ROUND(J98+J142,2)</f>
        <v>402226.39</v>
      </c>
      <c r="K144" s="105"/>
      <c r="L144" s="3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</row>
    <row r="145" spans="1:31" s="2" customFormat="1" ht="6.95" customHeight="1">
      <c r="A145" s="28"/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3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</row>
    <row r="149" spans="1:31" s="2" customFormat="1" ht="6.95" customHeight="1">
      <c r="A149" s="28"/>
      <c r="B149" s="45"/>
      <c r="C149" s="46"/>
      <c r="D149" s="46"/>
      <c r="E149" s="46"/>
      <c r="F149" s="46"/>
      <c r="G149" s="46"/>
      <c r="H149" s="46"/>
      <c r="I149" s="46"/>
      <c r="J149" s="46"/>
      <c r="K149" s="46"/>
      <c r="L149" s="3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</row>
    <row r="150" spans="1:31" s="2" customFormat="1" ht="24.95" customHeight="1">
      <c r="A150" s="28"/>
      <c r="B150" s="29"/>
      <c r="C150" s="20" t="s">
        <v>153</v>
      </c>
      <c r="D150" s="28"/>
      <c r="E150" s="28"/>
      <c r="F150" s="28"/>
      <c r="G150" s="28"/>
      <c r="H150" s="28"/>
      <c r="I150" s="28"/>
      <c r="J150" s="28"/>
      <c r="K150" s="28"/>
      <c r="L150" s="3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</row>
    <row r="151" spans="1:31" s="2" customFormat="1" ht="6.95" customHeight="1">
      <c r="A151" s="28"/>
      <c r="B151" s="29"/>
      <c r="C151" s="28"/>
      <c r="D151" s="28"/>
      <c r="E151" s="28"/>
      <c r="F151" s="28"/>
      <c r="G151" s="28"/>
      <c r="H151" s="28"/>
      <c r="I151" s="28"/>
      <c r="J151" s="28"/>
      <c r="K151" s="28"/>
      <c r="L151" s="3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</row>
    <row r="152" spans="1:31" s="2" customFormat="1" ht="12" customHeight="1">
      <c r="A152" s="28"/>
      <c r="B152" s="29"/>
      <c r="C152" s="25" t="s">
        <v>12</v>
      </c>
      <c r="D152" s="28"/>
      <c r="E152" s="28"/>
      <c r="F152" s="28"/>
      <c r="G152" s="28"/>
      <c r="H152" s="28"/>
      <c r="I152" s="28"/>
      <c r="J152" s="28"/>
      <c r="K152" s="28"/>
      <c r="L152" s="3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</row>
    <row r="153" spans="1:31" s="2" customFormat="1" ht="16.5" customHeight="1">
      <c r="A153" s="28"/>
      <c r="B153" s="29"/>
      <c r="C153" s="28"/>
      <c r="D153" s="28"/>
      <c r="E153" s="233" t="str">
        <f>E7</f>
        <v>Materská škola Mirkovce</v>
      </c>
      <c r="F153" s="234"/>
      <c r="G153" s="234"/>
      <c r="H153" s="234"/>
      <c r="I153" s="28"/>
      <c r="J153" s="28"/>
      <c r="K153" s="28"/>
      <c r="L153" s="3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</row>
    <row r="154" spans="1:31" s="1" customFormat="1" ht="12" customHeight="1">
      <c r="B154" s="19"/>
      <c r="C154" s="25" t="s">
        <v>99</v>
      </c>
      <c r="L154" s="19"/>
    </row>
    <row r="155" spans="1:31" s="2" customFormat="1" ht="16.5" customHeight="1">
      <c r="A155" s="28"/>
      <c r="B155" s="29"/>
      <c r="C155" s="28"/>
      <c r="D155" s="28"/>
      <c r="E155" s="233" t="s">
        <v>100</v>
      </c>
      <c r="F155" s="235"/>
      <c r="G155" s="235"/>
      <c r="H155" s="235"/>
      <c r="I155" s="28"/>
      <c r="J155" s="28"/>
      <c r="K155" s="28"/>
      <c r="L155" s="3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</row>
    <row r="156" spans="1:31" s="2" customFormat="1" ht="12" customHeight="1">
      <c r="A156" s="28"/>
      <c r="B156" s="29"/>
      <c r="C156" s="25" t="s">
        <v>101</v>
      </c>
      <c r="D156" s="28"/>
      <c r="E156" s="28"/>
      <c r="F156" s="28"/>
      <c r="G156" s="28"/>
      <c r="H156" s="28"/>
      <c r="I156" s="28"/>
      <c r="J156" s="28"/>
      <c r="K156" s="28"/>
      <c r="L156" s="3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</row>
    <row r="157" spans="1:31" s="2" customFormat="1" ht="16.5" customHeight="1">
      <c r="A157" s="28"/>
      <c r="B157" s="29"/>
      <c r="C157" s="28"/>
      <c r="D157" s="28"/>
      <c r="E157" s="195" t="str">
        <f>E11</f>
        <v xml:space="preserve">01 - SO 01 Materská škola </v>
      </c>
      <c r="F157" s="235"/>
      <c r="G157" s="235"/>
      <c r="H157" s="235"/>
      <c r="I157" s="28"/>
      <c r="J157" s="28"/>
      <c r="K157" s="28"/>
      <c r="L157" s="3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</row>
    <row r="158" spans="1:31" s="2" customFormat="1" ht="6.95" customHeight="1">
      <c r="A158" s="28"/>
      <c r="B158" s="29"/>
      <c r="C158" s="28"/>
      <c r="D158" s="28"/>
      <c r="E158" s="28"/>
      <c r="F158" s="28"/>
      <c r="G158" s="28"/>
      <c r="H158" s="28"/>
      <c r="I158" s="28"/>
      <c r="J158" s="28"/>
      <c r="K158" s="28"/>
      <c r="L158" s="3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</row>
    <row r="159" spans="1:31" s="2" customFormat="1" ht="12" customHeight="1">
      <c r="A159" s="28"/>
      <c r="B159" s="29"/>
      <c r="C159" s="25" t="s">
        <v>16</v>
      </c>
      <c r="D159" s="28"/>
      <c r="E159" s="28"/>
      <c r="F159" s="23" t="str">
        <f>F14</f>
        <v>Mirkovce</v>
      </c>
      <c r="G159" s="28"/>
      <c r="H159" s="28"/>
      <c r="I159" s="25" t="s">
        <v>18</v>
      </c>
      <c r="J159" s="51" t="str">
        <f>IF(J14="","",J14)</f>
        <v>2. 9. 2016</v>
      </c>
      <c r="K159" s="28"/>
      <c r="L159" s="3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</row>
    <row r="160" spans="1:31" s="2" customFormat="1" ht="6.95" customHeight="1">
      <c r="A160" s="28"/>
      <c r="B160" s="29"/>
      <c r="C160" s="28"/>
      <c r="D160" s="28"/>
      <c r="E160" s="28"/>
      <c r="F160" s="28"/>
      <c r="G160" s="28"/>
      <c r="H160" s="28"/>
      <c r="I160" s="28"/>
      <c r="J160" s="28"/>
      <c r="K160" s="28"/>
      <c r="L160" s="3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</row>
    <row r="161" spans="1:65" s="2" customFormat="1" ht="15.2" customHeight="1">
      <c r="A161" s="28"/>
      <c r="B161" s="29"/>
      <c r="C161" s="25" t="s">
        <v>20</v>
      </c>
      <c r="D161" s="28"/>
      <c r="E161" s="28"/>
      <c r="F161" s="23" t="str">
        <f>E17</f>
        <v xml:space="preserve">Obec Mirkovce </v>
      </c>
      <c r="G161" s="28"/>
      <c r="H161" s="28"/>
      <c r="I161" s="25" t="s">
        <v>26</v>
      </c>
      <c r="J161" s="26" t="str">
        <f>E23</f>
        <v xml:space="preserve"> </v>
      </c>
      <c r="K161" s="28"/>
      <c r="L161" s="3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</row>
    <row r="162" spans="1:65" s="2" customFormat="1" ht="15.2" customHeight="1">
      <c r="A162" s="28"/>
      <c r="B162" s="29"/>
      <c r="C162" s="25" t="s">
        <v>24</v>
      </c>
      <c r="D162" s="28"/>
      <c r="E162" s="28"/>
      <c r="F162" s="23" t="str">
        <f>IF(E20="","",E20)</f>
        <v xml:space="preserve"> </v>
      </c>
      <c r="G162" s="28"/>
      <c r="H162" s="28"/>
      <c r="I162" s="25" t="s">
        <v>28</v>
      </c>
      <c r="J162" s="26" t="str">
        <f>E26</f>
        <v xml:space="preserve"> </v>
      </c>
      <c r="K162" s="28"/>
      <c r="L162" s="3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</row>
    <row r="163" spans="1:65" s="2" customFormat="1" ht="10.35" customHeight="1">
      <c r="A163" s="28"/>
      <c r="B163" s="29"/>
      <c r="C163" s="28"/>
      <c r="D163" s="28"/>
      <c r="E163" s="28"/>
      <c r="F163" s="28"/>
      <c r="G163" s="28"/>
      <c r="H163" s="28"/>
      <c r="I163" s="28"/>
      <c r="J163" s="28"/>
      <c r="K163" s="28"/>
      <c r="L163" s="3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</row>
    <row r="164" spans="1:65" s="11" customFormat="1" ht="29.25" customHeight="1">
      <c r="A164" s="128"/>
      <c r="B164" s="129"/>
      <c r="C164" s="130" t="s">
        <v>154</v>
      </c>
      <c r="D164" s="131" t="s">
        <v>56</v>
      </c>
      <c r="E164" s="131" t="s">
        <v>52</v>
      </c>
      <c r="F164" s="131" t="s">
        <v>53</v>
      </c>
      <c r="G164" s="131" t="s">
        <v>155</v>
      </c>
      <c r="H164" s="131" t="s">
        <v>156</v>
      </c>
      <c r="I164" s="131" t="s">
        <v>157</v>
      </c>
      <c r="J164" s="132" t="s">
        <v>107</v>
      </c>
      <c r="K164" s="133" t="s">
        <v>158</v>
      </c>
      <c r="L164" s="134"/>
      <c r="M164" s="58" t="s">
        <v>1</v>
      </c>
      <c r="N164" s="59" t="s">
        <v>35</v>
      </c>
      <c r="O164" s="59" t="s">
        <v>159</v>
      </c>
      <c r="P164" s="59" t="s">
        <v>160</v>
      </c>
      <c r="Q164" s="59" t="s">
        <v>161</v>
      </c>
      <c r="R164" s="59" t="s">
        <v>162</v>
      </c>
      <c r="S164" s="59" t="s">
        <v>163</v>
      </c>
      <c r="T164" s="60" t="s">
        <v>164</v>
      </c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</row>
    <row r="165" spans="1:65" s="2" customFormat="1" ht="22.9" customHeight="1">
      <c r="A165" s="28"/>
      <c r="B165" s="29"/>
      <c r="C165" s="65" t="s">
        <v>103</v>
      </c>
      <c r="D165" s="28"/>
      <c r="E165" s="28"/>
      <c r="F165" s="28"/>
      <c r="G165" s="28"/>
      <c r="H165" s="28"/>
      <c r="I165" s="28"/>
      <c r="J165" s="135">
        <f>BK165</f>
        <v>402226.39099999995</v>
      </c>
      <c r="K165" s="28"/>
      <c r="L165" s="29"/>
      <c r="M165" s="61"/>
      <c r="N165" s="52"/>
      <c r="O165" s="62"/>
      <c r="P165" s="136">
        <f>P166+P331+P681+P770</f>
        <v>7756.4914880000006</v>
      </c>
      <c r="Q165" s="62"/>
      <c r="R165" s="136">
        <f>R166+R331+R681+R770</f>
        <v>927.95536515560798</v>
      </c>
      <c r="S165" s="62"/>
      <c r="T165" s="137">
        <f>T166+T331+T681+T770</f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T165" s="16" t="s">
        <v>70</v>
      </c>
      <c r="AU165" s="16" t="s">
        <v>109</v>
      </c>
      <c r="BK165" s="138">
        <f>BK166+BK331+BK681+BK770</f>
        <v>402226.39099999995</v>
      </c>
    </row>
    <row r="166" spans="1:65" s="12" customFormat="1" ht="25.9" customHeight="1">
      <c r="B166" s="139"/>
      <c r="D166" s="140" t="s">
        <v>70</v>
      </c>
      <c r="E166" s="141" t="s">
        <v>165</v>
      </c>
      <c r="F166" s="141" t="s">
        <v>166</v>
      </c>
      <c r="J166" s="142">
        <f>BK166</f>
        <v>166226.215</v>
      </c>
      <c r="L166" s="139"/>
      <c r="M166" s="143"/>
      <c r="N166" s="144"/>
      <c r="O166" s="144"/>
      <c r="P166" s="145">
        <f>P167+P180+P198+P254+P273+P313+P329</f>
        <v>5125.8669690000006</v>
      </c>
      <c r="Q166" s="144"/>
      <c r="R166" s="145">
        <f>R167+R180+R198+R254+R273+R313+R329</f>
        <v>873.78156385196803</v>
      </c>
      <c r="S166" s="144"/>
      <c r="T166" s="146">
        <f>T167+T180+T198+T254+T273+T313+T329</f>
        <v>0</v>
      </c>
      <c r="AR166" s="140" t="s">
        <v>78</v>
      </c>
      <c r="AT166" s="147" t="s">
        <v>70</v>
      </c>
      <c r="AU166" s="147" t="s">
        <v>71</v>
      </c>
      <c r="AY166" s="140" t="s">
        <v>167</v>
      </c>
      <c r="BK166" s="148">
        <f>BK167+BK180+BK198+BK254+BK273+BK313+BK329</f>
        <v>166226.215</v>
      </c>
    </row>
    <row r="167" spans="1:65" s="12" customFormat="1" ht="22.9" customHeight="1">
      <c r="B167" s="139"/>
      <c r="D167" s="140" t="s">
        <v>70</v>
      </c>
      <c r="E167" s="149" t="s">
        <v>78</v>
      </c>
      <c r="F167" s="149" t="s">
        <v>168</v>
      </c>
      <c r="J167" s="150">
        <f>BK167</f>
        <v>3489.35</v>
      </c>
      <c r="L167" s="139"/>
      <c r="M167" s="143"/>
      <c r="N167" s="144"/>
      <c r="O167" s="144"/>
      <c r="P167" s="145">
        <f>SUM(P168:P179)</f>
        <v>360.02333599999997</v>
      </c>
      <c r="Q167" s="144"/>
      <c r="R167" s="145">
        <f>SUM(R168:R179)</f>
        <v>0</v>
      </c>
      <c r="S167" s="144"/>
      <c r="T167" s="146">
        <f>SUM(T168:T179)</f>
        <v>0</v>
      </c>
      <c r="AR167" s="140" t="s">
        <v>78</v>
      </c>
      <c r="AT167" s="147" t="s">
        <v>70</v>
      </c>
      <c r="AU167" s="147" t="s">
        <v>78</v>
      </c>
      <c r="AY167" s="140" t="s">
        <v>167</v>
      </c>
      <c r="BK167" s="148">
        <f>SUM(BK168:BK179)</f>
        <v>3489.35</v>
      </c>
    </row>
    <row r="168" spans="1:65" s="2" customFormat="1" ht="21.75" customHeight="1">
      <c r="A168" s="28"/>
      <c r="B168" s="151"/>
      <c r="C168" s="152" t="s">
        <v>78</v>
      </c>
      <c r="D168" s="152" t="s">
        <v>169</v>
      </c>
      <c r="E168" s="153" t="s">
        <v>170</v>
      </c>
      <c r="F168" s="154" t="s">
        <v>171</v>
      </c>
      <c r="G168" s="155" t="s">
        <v>172</v>
      </c>
      <c r="H168" s="156">
        <v>265.26499999999999</v>
      </c>
      <c r="I168" s="156">
        <v>1.306</v>
      </c>
      <c r="J168" s="156">
        <f>ROUND(I168*H168,3)</f>
        <v>346.43599999999998</v>
      </c>
      <c r="K168" s="157"/>
      <c r="L168" s="29"/>
      <c r="M168" s="158" t="s">
        <v>1</v>
      </c>
      <c r="N168" s="159" t="s">
        <v>37</v>
      </c>
      <c r="O168" s="160">
        <v>1.2999999999999999E-2</v>
      </c>
      <c r="P168" s="160">
        <f>O168*H168</f>
        <v>3.4484449999999995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62" t="s">
        <v>173</v>
      </c>
      <c r="AT168" s="162" t="s">
        <v>169</v>
      </c>
      <c r="AU168" s="162" t="s">
        <v>84</v>
      </c>
      <c r="AY168" s="16" t="s">
        <v>167</v>
      </c>
      <c r="BE168" s="163">
        <f>IF(N168="základná",J168,0)</f>
        <v>0</v>
      </c>
      <c r="BF168" s="163">
        <f>IF(N168="znížená",J168,0)</f>
        <v>346.43599999999998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6" t="s">
        <v>84</v>
      </c>
      <c r="BK168" s="164">
        <f>ROUND(I168*H168,3)</f>
        <v>346.43599999999998</v>
      </c>
      <c r="BL168" s="16" t="s">
        <v>173</v>
      </c>
      <c r="BM168" s="162" t="s">
        <v>174</v>
      </c>
    </row>
    <row r="169" spans="1:65" s="13" customFormat="1" ht="11.25">
      <c r="B169" s="165"/>
      <c r="D169" s="166" t="s">
        <v>175</v>
      </c>
      <c r="E169" s="167" t="s">
        <v>1</v>
      </c>
      <c r="F169" s="168" t="s">
        <v>176</v>
      </c>
      <c r="H169" s="169">
        <v>152.3235</v>
      </c>
      <c r="L169" s="165"/>
      <c r="M169" s="170"/>
      <c r="N169" s="171"/>
      <c r="O169" s="171"/>
      <c r="P169" s="171"/>
      <c r="Q169" s="171"/>
      <c r="R169" s="171"/>
      <c r="S169" s="171"/>
      <c r="T169" s="172"/>
      <c r="AT169" s="167" t="s">
        <v>175</v>
      </c>
      <c r="AU169" s="167" t="s">
        <v>84</v>
      </c>
      <c r="AV169" s="13" t="s">
        <v>84</v>
      </c>
      <c r="AW169" s="13" t="s">
        <v>29</v>
      </c>
      <c r="AX169" s="13" t="s">
        <v>71</v>
      </c>
      <c r="AY169" s="167" t="s">
        <v>167</v>
      </c>
    </row>
    <row r="170" spans="1:65" s="13" customFormat="1" ht="11.25">
      <c r="B170" s="165"/>
      <c r="D170" s="166" t="s">
        <v>175</v>
      </c>
      <c r="E170" s="167" t="s">
        <v>1</v>
      </c>
      <c r="F170" s="168" t="s">
        <v>177</v>
      </c>
      <c r="H170" s="169">
        <v>112.941</v>
      </c>
      <c r="L170" s="165"/>
      <c r="M170" s="170"/>
      <c r="N170" s="171"/>
      <c r="O170" s="171"/>
      <c r="P170" s="171"/>
      <c r="Q170" s="171"/>
      <c r="R170" s="171"/>
      <c r="S170" s="171"/>
      <c r="T170" s="172"/>
      <c r="AT170" s="167" t="s">
        <v>175</v>
      </c>
      <c r="AU170" s="167" t="s">
        <v>84</v>
      </c>
      <c r="AV170" s="13" t="s">
        <v>84</v>
      </c>
      <c r="AW170" s="13" t="s">
        <v>29</v>
      </c>
      <c r="AX170" s="13" t="s">
        <v>71</v>
      </c>
      <c r="AY170" s="167" t="s">
        <v>167</v>
      </c>
    </row>
    <row r="171" spans="1:65" s="14" customFormat="1" ht="11.25">
      <c r="B171" s="173"/>
      <c r="D171" s="166" t="s">
        <v>175</v>
      </c>
      <c r="E171" s="174" t="s">
        <v>1</v>
      </c>
      <c r="F171" s="175" t="s">
        <v>178</v>
      </c>
      <c r="H171" s="176">
        <v>265.2645</v>
      </c>
      <c r="L171" s="173"/>
      <c r="M171" s="177"/>
      <c r="N171" s="178"/>
      <c r="O171" s="178"/>
      <c r="P171" s="178"/>
      <c r="Q171" s="178"/>
      <c r="R171" s="178"/>
      <c r="S171" s="178"/>
      <c r="T171" s="179"/>
      <c r="AT171" s="174" t="s">
        <v>175</v>
      </c>
      <c r="AU171" s="174" t="s">
        <v>84</v>
      </c>
      <c r="AV171" s="14" t="s">
        <v>173</v>
      </c>
      <c r="AW171" s="14" t="s">
        <v>29</v>
      </c>
      <c r="AX171" s="14" t="s">
        <v>78</v>
      </c>
      <c r="AY171" s="174" t="s">
        <v>167</v>
      </c>
    </row>
    <row r="172" spans="1:65" s="2" customFormat="1" ht="16.5" customHeight="1">
      <c r="A172" s="28"/>
      <c r="B172" s="151"/>
      <c r="C172" s="152" t="s">
        <v>84</v>
      </c>
      <c r="D172" s="152" t="s">
        <v>169</v>
      </c>
      <c r="E172" s="153" t="s">
        <v>179</v>
      </c>
      <c r="F172" s="154" t="s">
        <v>180</v>
      </c>
      <c r="G172" s="155" t="s">
        <v>172</v>
      </c>
      <c r="H172" s="156">
        <v>110.78400000000001</v>
      </c>
      <c r="I172" s="156">
        <v>17.815999999999999</v>
      </c>
      <c r="J172" s="156">
        <f>ROUND(I172*H172,3)</f>
        <v>1973.7280000000001</v>
      </c>
      <c r="K172" s="157"/>
      <c r="L172" s="29"/>
      <c r="M172" s="158" t="s">
        <v>1</v>
      </c>
      <c r="N172" s="159" t="s">
        <v>37</v>
      </c>
      <c r="O172" s="160">
        <v>2.5139999999999998</v>
      </c>
      <c r="P172" s="160">
        <f>O172*H172</f>
        <v>278.51097599999997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62" t="s">
        <v>173</v>
      </c>
      <c r="AT172" s="162" t="s">
        <v>169</v>
      </c>
      <c r="AU172" s="162" t="s">
        <v>84</v>
      </c>
      <c r="AY172" s="16" t="s">
        <v>167</v>
      </c>
      <c r="BE172" s="163">
        <f>IF(N172="základná",J172,0)</f>
        <v>0</v>
      </c>
      <c r="BF172" s="163">
        <f>IF(N172="znížená",J172,0)</f>
        <v>1973.7280000000001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6" t="s">
        <v>84</v>
      </c>
      <c r="BK172" s="164">
        <f>ROUND(I172*H172,3)</f>
        <v>1973.7280000000001</v>
      </c>
      <c r="BL172" s="16" t="s">
        <v>173</v>
      </c>
      <c r="BM172" s="162" t="s">
        <v>181</v>
      </c>
    </row>
    <row r="173" spans="1:65" s="13" customFormat="1" ht="11.25">
      <c r="B173" s="165"/>
      <c r="D173" s="166" t="s">
        <v>175</v>
      </c>
      <c r="E173" s="167" t="s">
        <v>1</v>
      </c>
      <c r="F173" s="168" t="s">
        <v>182</v>
      </c>
      <c r="H173" s="169">
        <v>94.968000000000004</v>
      </c>
      <c r="L173" s="165"/>
      <c r="M173" s="170"/>
      <c r="N173" s="171"/>
      <c r="O173" s="171"/>
      <c r="P173" s="171"/>
      <c r="Q173" s="171"/>
      <c r="R173" s="171"/>
      <c r="S173" s="171"/>
      <c r="T173" s="172"/>
      <c r="AT173" s="167" t="s">
        <v>175</v>
      </c>
      <c r="AU173" s="167" t="s">
        <v>84</v>
      </c>
      <c r="AV173" s="13" t="s">
        <v>84</v>
      </c>
      <c r="AW173" s="13" t="s">
        <v>29</v>
      </c>
      <c r="AX173" s="13" t="s">
        <v>71</v>
      </c>
      <c r="AY173" s="167" t="s">
        <v>167</v>
      </c>
    </row>
    <row r="174" spans="1:65" s="13" customFormat="1" ht="11.25">
      <c r="B174" s="165"/>
      <c r="D174" s="166" t="s">
        <v>175</v>
      </c>
      <c r="E174" s="167" t="s">
        <v>1</v>
      </c>
      <c r="F174" s="168" t="s">
        <v>183</v>
      </c>
      <c r="H174" s="169">
        <v>8.0399999999999991</v>
      </c>
      <c r="L174" s="165"/>
      <c r="M174" s="170"/>
      <c r="N174" s="171"/>
      <c r="O174" s="171"/>
      <c r="P174" s="171"/>
      <c r="Q174" s="171"/>
      <c r="R174" s="171"/>
      <c r="S174" s="171"/>
      <c r="T174" s="172"/>
      <c r="AT174" s="167" t="s">
        <v>175</v>
      </c>
      <c r="AU174" s="167" t="s">
        <v>84</v>
      </c>
      <c r="AV174" s="13" t="s">
        <v>84</v>
      </c>
      <c r="AW174" s="13" t="s">
        <v>29</v>
      </c>
      <c r="AX174" s="13" t="s">
        <v>71</v>
      </c>
      <c r="AY174" s="167" t="s">
        <v>167</v>
      </c>
    </row>
    <row r="175" spans="1:65" s="13" customFormat="1" ht="11.25">
      <c r="B175" s="165"/>
      <c r="D175" s="166" t="s">
        <v>175</v>
      </c>
      <c r="E175" s="167" t="s">
        <v>1</v>
      </c>
      <c r="F175" s="168" t="s">
        <v>184</v>
      </c>
      <c r="H175" s="169">
        <v>7.7759999999999998</v>
      </c>
      <c r="L175" s="165"/>
      <c r="M175" s="170"/>
      <c r="N175" s="171"/>
      <c r="O175" s="171"/>
      <c r="P175" s="171"/>
      <c r="Q175" s="171"/>
      <c r="R175" s="171"/>
      <c r="S175" s="171"/>
      <c r="T175" s="172"/>
      <c r="AT175" s="167" t="s">
        <v>175</v>
      </c>
      <c r="AU175" s="167" t="s">
        <v>84</v>
      </c>
      <c r="AV175" s="13" t="s">
        <v>84</v>
      </c>
      <c r="AW175" s="13" t="s">
        <v>29</v>
      </c>
      <c r="AX175" s="13" t="s">
        <v>71</v>
      </c>
      <c r="AY175" s="167" t="s">
        <v>167</v>
      </c>
    </row>
    <row r="176" spans="1:65" s="14" customFormat="1" ht="11.25">
      <c r="B176" s="173"/>
      <c r="D176" s="166" t="s">
        <v>175</v>
      </c>
      <c r="E176" s="174" t="s">
        <v>1</v>
      </c>
      <c r="F176" s="175" t="s">
        <v>178</v>
      </c>
      <c r="H176" s="176">
        <v>110.78400000000001</v>
      </c>
      <c r="L176" s="173"/>
      <c r="M176" s="177"/>
      <c r="N176" s="178"/>
      <c r="O176" s="178"/>
      <c r="P176" s="178"/>
      <c r="Q176" s="178"/>
      <c r="R176" s="178"/>
      <c r="S176" s="178"/>
      <c r="T176" s="179"/>
      <c r="AT176" s="174" t="s">
        <v>175</v>
      </c>
      <c r="AU176" s="174" t="s">
        <v>84</v>
      </c>
      <c r="AV176" s="14" t="s">
        <v>173</v>
      </c>
      <c r="AW176" s="14" t="s">
        <v>29</v>
      </c>
      <c r="AX176" s="14" t="s">
        <v>78</v>
      </c>
      <c r="AY176" s="174" t="s">
        <v>167</v>
      </c>
    </row>
    <row r="177" spans="1:65" s="2" customFormat="1" ht="33" customHeight="1">
      <c r="A177" s="28"/>
      <c r="B177" s="151"/>
      <c r="C177" s="152" t="s">
        <v>185</v>
      </c>
      <c r="D177" s="152" t="s">
        <v>169</v>
      </c>
      <c r="E177" s="153" t="s">
        <v>186</v>
      </c>
      <c r="F177" s="154" t="s">
        <v>187</v>
      </c>
      <c r="G177" s="155" t="s">
        <v>172</v>
      </c>
      <c r="H177" s="156">
        <v>110.78400000000001</v>
      </c>
      <c r="I177" s="156">
        <v>5.0309999999999997</v>
      </c>
      <c r="J177" s="156">
        <f>ROUND(I177*H177,3)</f>
        <v>557.35400000000004</v>
      </c>
      <c r="K177" s="157"/>
      <c r="L177" s="29"/>
      <c r="M177" s="158" t="s">
        <v>1</v>
      </c>
      <c r="N177" s="159" t="s">
        <v>37</v>
      </c>
      <c r="O177" s="160">
        <v>0.61299999999999999</v>
      </c>
      <c r="P177" s="160">
        <f>O177*H177</f>
        <v>67.910592000000008</v>
      </c>
      <c r="Q177" s="160">
        <v>0</v>
      </c>
      <c r="R177" s="160">
        <f>Q177*H177</f>
        <v>0</v>
      </c>
      <c r="S177" s="160">
        <v>0</v>
      </c>
      <c r="T177" s="161">
        <f>S177*H177</f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62" t="s">
        <v>173</v>
      </c>
      <c r="AT177" s="162" t="s">
        <v>169</v>
      </c>
      <c r="AU177" s="162" t="s">
        <v>84</v>
      </c>
      <c r="AY177" s="16" t="s">
        <v>167</v>
      </c>
      <c r="BE177" s="163">
        <f>IF(N177="základná",J177,0)</f>
        <v>0</v>
      </c>
      <c r="BF177" s="163">
        <f>IF(N177="znížená",J177,0)</f>
        <v>557.35400000000004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6" t="s">
        <v>84</v>
      </c>
      <c r="BK177" s="164">
        <f>ROUND(I177*H177,3)</f>
        <v>557.35400000000004</v>
      </c>
      <c r="BL177" s="16" t="s">
        <v>173</v>
      </c>
      <c r="BM177" s="162" t="s">
        <v>188</v>
      </c>
    </row>
    <row r="178" spans="1:65" s="2" customFormat="1" ht="21.75" customHeight="1">
      <c r="A178" s="28"/>
      <c r="B178" s="151"/>
      <c r="C178" s="152" t="s">
        <v>173</v>
      </c>
      <c r="D178" s="152" t="s">
        <v>169</v>
      </c>
      <c r="E178" s="153" t="s">
        <v>189</v>
      </c>
      <c r="F178" s="154" t="s">
        <v>190</v>
      </c>
      <c r="G178" s="155" t="s">
        <v>172</v>
      </c>
      <c r="H178" s="156">
        <v>376.04899999999998</v>
      </c>
      <c r="I178" s="156">
        <v>1.627</v>
      </c>
      <c r="J178" s="156">
        <f>ROUND(I178*H178,3)</f>
        <v>611.83199999999999</v>
      </c>
      <c r="K178" s="157"/>
      <c r="L178" s="29"/>
      <c r="M178" s="158" t="s">
        <v>1</v>
      </c>
      <c r="N178" s="159" t="s">
        <v>37</v>
      </c>
      <c r="O178" s="160">
        <v>2.7E-2</v>
      </c>
      <c r="P178" s="160">
        <f>O178*H178</f>
        <v>10.153322999999999</v>
      </c>
      <c r="Q178" s="160">
        <v>0</v>
      </c>
      <c r="R178" s="160">
        <f>Q178*H178</f>
        <v>0</v>
      </c>
      <c r="S178" s="160">
        <v>0</v>
      </c>
      <c r="T178" s="161">
        <f>S178*H178</f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62" t="s">
        <v>173</v>
      </c>
      <c r="AT178" s="162" t="s">
        <v>169</v>
      </c>
      <c r="AU178" s="162" t="s">
        <v>84</v>
      </c>
      <c r="AY178" s="16" t="s">
        <v>167</v>
      </c>
      <c r="BE178" s="163">
        <f>IF(N178="základná",J178,0)</f>
        <v>0</v>
      </c>
      <c r="BF178" s="163">
        <f>IF(N178="znížená",J178,0)</f>
        <v>611.83199999999999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6" t="s">
        <v>84</v>
      </c>
      <c r="BK178" s="164">
        <f>ROUND(I178*H178,3)</f>
        <v>611.83199999999999</v>
      </c>
      <c r="BL178" s="16" t="s">
        <v>173</v>
      </c>
      <c r="BM178" s="162" t="s">
        <v>191</v>
      </c>
    </row>
    <row r="179" spans="1:65" s="13" customFormat="1" ht="11.25">
      <c r="B179" s="165"/>
      <c r="D179" s="166" t="s">
        <v>175</v>
      </c>
      <c r="E179" s="167" t="s">
        <v>1</v>
      </c>
      <c r="F179" s="168" t="s">
        <v>192</v>
      </c>
      <c r="H179" s="169">
        <v>376.04899999999998</v>
      </c>
      <c r="L179" s="165"/>
      <c r="M179" s="170"/>
      <c r="N179" s="171"/>
      <c r="O179" s="171"/>
      <c r="P179" s="171"/>
      <c r="Q179" s="171"/>
      <c r="R179" s="171"/>
      <c r="S179" s="171"/>
      <c r="T179" s="172"/>
      <c r="AT179" s="167" t="s">
        <v>175</v>
      </c>
      <c r="AU179" s="167" t="s">
        <v>84</v>
      </c>
      <c r="AV179" s="13" t="s">
        <v>84</v>
      </c>
      <c r="AW179" s="13" t="s">
        <v>29</v>
      </c>
      <c r="AX179" s="13" t="s">
        <v>78</v>
      </c>
      <c r="AY179" s="167" t="s">
        <v>167</v>
      </c>
    </row>
    <row r="180" spans="1:65" s="12" customFormat="1" ht="22.9" customHeight="1">
      <c r="B180" s="139"/>
      <c r="D180" s="140" t="s">
        <v>70</v>
      </c>
      <c r="E180" s="149" t="s">
        <v>84</v>
      </c>
      <c r="F180" s="149" t="s">
        <v>193</v>
      </c>
      <c r="J180" s="150">
        <f>BK180</f>
        <v>23807.591999999997</v>
      </c>
      <c r="L180" s="139"/>
      <c r="M180" s="143"/>
      <c r="N180" s="144"/>
      <c r="O180" s="144"/>
      <c r="P180" s="145">
        <f>SUM(P181:P197)</f>
        <v>108.21983800000001</v>
      </c>
      <c r="Q180" s="144"/>
      <c r="R180" s="145">
        <f>SUM(R181:R197)</f>
        <v>427.87405731280001</v>
      </c>
      <c r="S180" s="144"/>
      <c r="T180" s="146">
        <f>SUM(T181:T197)</f>
        <v>0</v>
      </c>
      <c r="AR180" s="140" t="s">
        <v>78</v>
      </c>
      <c r="AT180" s="147" t="s">
        <v>70</v>
      </c>
      <c r="AU180" s="147" t="s">
        <v>78</v>
      </c>
      <c r="AY180" s="140" t="s">
        <v>167</v>
      </c>
      <c r="BK180" s="148">
        <f>SUM(BK181:BK197)</f>
        <v>23807.591999999997</v>
      </c>
    </row>
    <row r="181" spans="1:65" s="2" customFormat="1" ht="21.75" customHeight="1">
      <c r="A181" s="28"/>
      <c r="B181" s="151"/>
      <c r="C181" s="152" t="s">
        <v>194</v>
      </c>
      <c r="D181" s="152" t="s">
        <v>169</v>
      </c>
      <c r="E181" s="153" t="s">
        <v>195</v>
      </c>
      <c r="F181" s="154" t="s">
        <v>196</v>
      </c>
      <c r="G181" s="155" t="s">
        <v>172</v>
      </c>
      <c r="H181" s="156">
        <v>13.848000000000001</v>
      </c>
      <c r="I181" s="156">
        <v>35.100999999999999</v>
      </c>
      <c r="J181" s="156">
        <f>ROUND(I181*H181,3)</f>
        <v>486.07900000000001</v>
      </c>
      <c r="K181" s="157"/>
      <c r="L181" s="29"/>
      <c r="M181" s="158" t="s">
        <v>1</v>
      </c>
      <c r="N181" s="159" t="s">
        <v>37</v>
      </c>
      <c r="O181" s="160">
        <v>1.042</v>
      </c>
      <c r="P181" s="160">
        <f>O181*H181</f>
        <v>14.429616000000001</v>
      </c>
      <c r="Q181" s="160">
        <v>1.79982</v>
      </c>
      <c r="R181" s="160">
        <f>Q181*H181</f>
        <v>24.923907360000001</v>
      </c>
      <c r="S181" s="160">
        <v>0</v>
      </c>
      <c r="T181" s="161">
        <f>S181*H181</f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62" t="s">
        <v>173</v>
      </c>
      <c r="AT181" s="162" t="s">
        <v>169</v>
      </c>
      <c r="AU181" s="162" t="s">
        <v>84</v>
      </c>
      <c r="AY181" s="16" t="s">
        <v>167</v>
      </c>
      <c r="BE181" s="163">
        <f>IF(N181="základná",J181,0)</f>
        <v>0</v>
      </c>
      <c r="BF181" s="163">
        <f>IF(N181="znížená",J181,0)</f>
        <v>486.07900000000001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6" t="s">
        <v>84</v>
      </c>
      <c r="BK181" s="164">
        <f>ROUND(I181*H181,3)</f>
        <v>486.07900000000001</v>
      </c>
      <c r="BL181" s="16" t="s">
        <v>173</v>
      </c>
      <c r="BM181" s="162" t="s">
        <v>197</v>
      </c>
    </row>
    <row r="182" spans="1:65" s="13" customFormat="1" ht="11.25">
      <c r="B182" s="165"/>
      <c r="D182" s="166" t="s">
        <v>175</v>
      </c>
      <c r="E182" s="167" t="s">
        <v>1</v>
      </c>
      <c r="F182" s="168" t="s">
        <v>198</v>
      </c>
      <c r="H182" s="169">
        <v>11.871</v>
      </c>
      <c r="L182" s="165"/>
      <c r="M182" s="170"/>
      <c r="N182" s="171"/>
      <c r="O182" s="171"/>
      <c r="P182" s="171"/>
      <c r="Q182" s="171"/>
      <c r="R182" s="171"/>
      <c r="S182" s="171"/>
      <c r="T182" s="172"/>
      <c r="AT182" s="167" t="s">
        <v>175</v>
      </c>
      <c r="AU182" s="167" t="s">
        <v>84</v>
      </c>
      <c r="AV182" s="13" t="s">
        <v>84</v>
      </c>
      <c r="AW182" s="13" t="s">
        <v>29</v>
      </c>
      <c r="AX182" s="13" t="s">
        <v>71</v>
      </c>
      <c r="AY182" s="167" t="s">
        <v>167</v>
      </c>
    </row>
    <row r="183" spans="1:65" s="13" customFormat="1" ht="11.25">
      <c r="B183" s="165"/>
      <c r="D183" s="166" t="s">
        <v>175</v>
      </c>
      <c r="E183" s="167" t="s">
        <v>1</v>
      </c>
      <c r="F183" s="168" t="s">
        <v>199</v>
      </c>
      <c r="H183" s="169">
        <v>1.0049999999999999</v>
      </c>
      <c r="L183" s="165"/>
      <c r="M183" s="170"/>
      <c r="N183" s="171"/>
      <c r="O183" s="171"/>
      <c r="P183" s="171"/>
      <c r="Q183" s="171"/>
      <c r="R183" s="171"/>
      <c r="S183" s="171"/>
      <c r="T183" s="172"/>
      <c r="AT183" s="167" t="s">
        <v>175</v>
      </c>
      <c r="AU183" s="167" t="s">
        <v>84</v>
      </c>
      <c r="AV183" s="13" t="s">
        <v>84</v>
      </c>
      <c r="AW183" s="13" t="s">
        <v>29</v>
      </c>
      <c r="AX183" s="13" t="s">
        <v>71</v>
      </c>
      <c r="AY183" s="167" t="s">
        <v>167</v>
      </c>
    </row>
    <row r="184" spans="1:65" s="13" customFormat="1" ht="11.25">
      <c r="B184" s="165"/>
      <c r="D184" s="166" t="s">
        <v>175</v>
      </c>
      <c r="E184" s="167" t="s">
        <v>1</v>
      </c>
      <c r="F184" s="168" t="s">
        <v>200</v>
      </c>
      <c r="H184" s="169">
        <v>0.97199999999999998</v>
      </c>
      <c r="L184" s="165"/>
      <c r="M184" s="170"/>
      <c r="N184" s="171"/>
      <c r="O184" s="171"/>
      <c r="P184" s="171"/>
      <c r="Q184" s="171"/>
      <c r="R184" s="171"/>
      <c r="S184" s="171"/>
      <c r="T184" s="172"/>
      <c r="AT184" s="167" t="s">
        <v>175</v>
      </c>
      <c r="AU184" s="167" t="s">
        <v>84</v>
      </c>
      <c r="AV184" s="13" t="s">
        <v>84</v>
      </c>
      <c r="AW184" s="13" t="s">
        <v>29</v>
      </c>
      <c r="AX184" s="13" t="s">
        <v>71</v>
      </c>
      <c r="AY184" s="167" t="s">
        <v>167</v>
      </c>
    </row>
    <row r="185" spans="1:65" s="14" customFormat="1" ht="11.25">
      <c r="B185" s="173"/>
      <c r="D185" s="166" t="s">
        <v>175</v>
      </c>
      <c r="E185" s="174" t="s">
        <v>1</v>
      </c>
      <c r="F185" s="175" t="s">
        <v>178</v>
      </c>
      <c r="H185" s="176">
        <v>13.848000000000001</v>
      </c>
      <c r="L185" s="173"/>
      <c r="M185" s="177"/>
      <c r="N185" s="178"/>
      <c r="O185" s="178"/>
      <c r="P185" s="178"/>
      <c r="Q185" s="178"/>
      <c r="R185" s="178"/>
      <c r="S185" s="178"/>
      <c r="T185" s="179"/>
      <c r="AT185" s="174" t="s">
        <v>175</v>
      </c>
      <c r="AU185" s="174" t="s">
        <v>84</v>
      </c>
      <c r="AV185" s="14" t="s">
        <v>173</v>
      </c>
      <c r="AW185" s="14" t="s">
        <v>29</v>
      </c>
      <c r="AX185" s="14" t="s">
        <v>78</v>
      </c>
      <c r="AY185" s="174" t="s">
        <v>167</v>
      </c>
    </row>
    <row r="186" spans="1:65" s="2" customFormat="1" ht="16.5" customHeight="1">
      <c r="A186" s="28"/>
      <c r="B186" s="151"/>
      <c r="C186" s="152" t="s">
        <v>201</v>
      </c>
      <c r="D186" s="152" t="s">
        <v>169</v>
      </c>
      <c r="E186" s="153" t="s">
        <v>202</v>
      </c>
      <c r="F186" s="154" t="s">
        <v>203</v>
      </c>
      <c r="G186" s="155" t="s">
        <v>172</v>
      </c>
      <c r="H186" s="156">
        <v>72.513999999999996</v>
      </c>
      <c r="I186" s="156">
        <v>119.69</v>
      </c>
      <c r="J186" s="156">
        <f>ROUND(I186*H186,3)</f>
        <v>8679.2009999999991</v>
      </c>
      <c r="K186" s="157"/>
      <c r="L186" s="29"/>
      <c r="M186" s="158" t="s">
        <v>1</v>
      </c>
      <c r="N186" s="159" t="s">
        <v>37</v>
      </c>
      <c r="O186" s="160">
        <v>0.58299999999999996</v>
      </c>
      <c r="P186" s="160">
        <f>O186*H186</f>
        <v>42.275661999999997</v>
      </c>
      <c r="Q186" s="160">
        <v>2.4226800000000002</v>
      </c>
      <c r="R186" s="160">
        <f>Q186*H186</f>
        <v>175.67821752</v>
      </c>
      <c r="S186" s="160">
        <v>0</v>
      </c>
      <c r="T186" s="161">
        <f>S186*H186</f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62" t="s">
        <v>173</v>
      </c>
      <c r="AT186" s="162" t="s">
        <v>169</v>
      </c>
      <c r="AU186" s="162" t="s">
        <v>84</v>
      </c>
      <c r="AY186" s="16" t="s">
        <v>167</v>
      </c>
      <c r="BE186" s="163">
        <f>IF(N186="základná",J186,0)</f>
        <v>0</v>
      </c>
      <c r="BF186" s="163">
        <f>IF(N186="znížená",J186,0)</f>
        <v>8679.2009999999991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6" t="s">
        <v>84</v>
      </c>
      <c r="BK186" s="164">
        <f>ROUND(I186*H186,3)</f>
        <v>8679.2009999999991</v>
      </c>
      <c r="BL186" s="16" t="s">
        <v>173</v>
      </c>
      <c r="BM186" s="162" t="s">
        <v>204</v>
      </c>
    </row>
    <row r="187" spans="1:65" s="13" customFormat="1" ht="11.25">
      <c r="B187" s="165"/>
      <c r="D187" s="166" t="s">
        <v>175</v>
      </c>
      <c r="E187" s="167" t="s">
        <v>1</v>
      </c>
      <c r="F187" s="168" t="s">
        <v>205</v>
      </c>
      <c r="H187" s="169">
        <v>33.575249999999997</v>
      </c>
      <c r="L187" s="165"/>
      <c r="M187" s="170"/>
      <c r="N187" s="171"/>
      <c r="O187" s="171"/>
      <c r="P187" s="171"/>
      <c r="Q187" s="171"/>
      <c r="R187" s="171"/>
      <c r="S187" s="171"/>
      <c r="T187" s="172"/>
      <c r="AT187" s="167" t="s">
        <v>175</v>
      </c>
      <c r="AU187" s="167" t="s">
        <v>84</v>
      </c>
      <c r="AV187" s="13" t="s">
        <v>84</v>
      </c>
      <c r="AW187" s="13" t="s">
        <v>29</v>
      </c>
      <c r="AX187" s="13" t="s">
        <v>71</v>
      </c>
      <c r="AY187" s="167" t="s">
        <v>167</v>
      </c>
    </row>
    <row r="188" spans="1:65" s="13" customFormat="1" ht="11.25">
      <c r="B188" s="165"/>
      <c r="D188" s="166" t="s">
        <v>175</v>
      </c>
      <c r="E188" s="167" t="s">
        <v>1</v>
      </c>
      <c r="F188" s="168" t="s">
        <v>206</v>
      </c>
      <c r="H188" s="169">
        <v>16.72035</v>
      </c>
      <c r="L188" s="165"/>
      <c r="M188" s="170"/>
      <c r="N188" s="171"/>
      <c r="O188" s="171"/>
      <c r="P188" s="171"/>
      <c r="Q188" s="171"/>
      <c r="R188" s="171"/>
      <c r="S188" s="171"/>
      <c r="T188" s="172"/>
      <c r="AT188" s="167" t="s">
        <v>175</v>
      </c>
      <c r="AU188" s="167" t="s">
        <v>84</v>
      </c>
      <c r="AV188" s="13" t="s">
        <v>84</v>
      </c>
      <c r="AW188" s="13" t="s">
        <v>29</v>
      </c>
      <c r="AX188" s="13" t="s">
        <v>71</v>
      </c>
      <c r="AY188" s="167" t="s">
        <v>167</v>
      </c>
    </row>
    <row r="189" spans="1:65" s="13" customFormat="1" ht="11.25">
      <c r="B189" s="165"/>
      <c r="D189" s="166" t="s">
        <v>175</v>
      </c>
      <c r="E189" s="167" t="s">
        <v>1</v>
      </c>
      <c r="F189" s="168" t="s">
        <v>207</v>
      </c>
      <c r="H189" s="169">
        <v>22.21875</v>
      </c>
      <c r="L189" s="165"/>
      <c r="M189" s="170"/>
      <c r="N189" s="171"/>
      <c r="O189" s="171"/>
      <c r="P189" s="171"/>
      <c r="Q189" s="171"/>
      <c r="R189" s="171"/>
      <c r="S189" s="171"/>
      <c r="T189" s="172"/>
      <c r="AT189" s="167" t="s">
        <v>175</v>
      </c>
      <c r="AU189" s="167" t="s">
        <v>84</v>
      </c>
      <c r="AV189" s="13" t="s">
        <v>84</v>
      </c>
      <c r="AW189" s="13" t="s">
        <v>29</v>
      </c>
      <c r="AX189" s="13" t="s">
        <v>71</v>
      </c>
      <c r="AY189" s="167" t="s">
        <v>167</v>
      </c>
    </row>
    <row r="190" spans="1:65" s="14" customFormat="1" ht="11.25">
      <c r="B190" s="173"/>
      <c r="D190" s="166" t="s">
        <v>175</v>
      </c>
      <c r="E190" s="174" t="s">
        <v>1</v>
      </c>
      <c r="F190" s="175" t="s">
        <v>178</v>
      </c>
      <c r="H190" s="176">
        <v>72.514349999999993</v>
      </c>
      <c r="L190" s="173"/>
      <c r="M190" s="177"/>
      <c r="N190" s="178"/>
      <c r="O190" s="178"/>
      <c r="P190" s="178"/>
      <c r="Q190" s="178"/>
      <c r="R190" s="178"/>
      <c r="S190" s="178"/>
      <c r="T190" s="179"/>
      <c r="AT190" s="174" t="s">
        <v>175</v>
      </c>
      <c r="AU190" s="174" t="s">
        <v>84</v>
      </c>
      <c r="AV190" s="14" t="s">
        <v>173</v>
      </c>
      <c r="AW190" s="14" t="s">
        <v>29</v>
      </c>
      <c r="AX190" s="14" t="s">
        <v>78</v>
      </c>
      <c r="AY190" s="174" t="s">
        <v>167</v>
      </c>
    </row>
    <row r="191" spans="1:65" s="2" customFormat="1" ht="16.5" customHeight="1">
      <c r="A191" s="28"/>
      <c r="B191" s="151"/>
      <c r="C191" s="180" t="s">
        <v>208</v>
      </c>
      <c r="D191" s="180" t="s">
        <v>209</v>
      </c>
      <c r="E191" s="181" t="s">
        <v>210</v>
      </c>
      <c r="F191" s="182" t="s">
        <v>211</v>
      </c>
      <c r="G191" s="183" t="s">
        <v>212</v>
      </c>
      <c r="H191" s="184">
        <v>531.76900000000001</v>
      </c>
      <c r="I191" s="184">
        <v>6.7729999999999997</v>
      </c>
      <c r="J191" s="184">
        <f>ROUND(I191*H191,3)</f>
        <v>3601.6709999999998</v>
      </c>
      <c r="K191" s="185"/>
      <c r="L191" s="186"/>
      <c r="M191" s="187" t="s">
        <v>1</v>
      </c>
      <c r="N191" s="188" t="s">
        <v>37</v>
      </c>
      <c r="O191" s="160">
        <v>0</v>
      </c>
      <c r="P191" s="160">
        <f>O191*H191</f>
        <v>0</v>
      </c>
      <c r="Q191" s="160">
        <v>6.7400000000000003E-3</v>
      </c>
      <c r="R191" s="160">
        <f>Q191*H191</f>
        <v>3.58412306</v>
      </c>
      <c r="S191" s="160">
        <v>0</v>
      </c>
      <c r="T191" s="161">
        <f>S191*H191</f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62" t="s">
        <v>213</v>
      </c>
      <c r="AT191" s="162" t="s">
        <v>209</v>
      </c>
      <c r="AU191" s="162" t="s">
        <v>84</v>
      </c>
      <c r="AY191" s="16" t="s">
        <v>167</v>
      </c>
      <c r="BE191" s="163">
        <f>IF(N191="základná",J191,0)</f>
        <v>0</v>
      </c>
      <c r="BF191" s="163">
        <f>IF(N191="znížená",J191,0)</f>
        <v>3601.6709999999998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6" t="s">
        <v>84</v>
      </c>
      <c r="BK191" s="164">
        <f>ROUND(I191*H191,3)</f>
        <v>3601.6709999999998</v>
      </c>
      <c r="BL191" s="16" t="s">
        <v>173</v>
      </c>
      <c r="BM191" s="162" t="s">
        <v>214</v>
      </c>
    </row>
    <row r="192" spans="1:65" s="13" customFormat="1" ht="11.25">
      <c r="B192" s="165"/>
      <c r="D192" s="166" t="s">
        <v>175</v>
      </c>
      <c r="E192" s="167" t="s">
        <v>1</v>
      </c>
      <c r="F192" s="168" t="s">
        <v>215</v>
      </c>
      <c r="H192" s="169">
        <v>531.76933333333341</v>
      </c>
      <c r="L192" s="165"/>
      <c r="M192" s="170"/>
      <c r="N192" s="171"/>
      <c r="O192" s="171"/>
      <c r="P192" s="171"/>
      <c r="Q192" s="171"/>
      <c r="R192" s="171"/>
      <c r="S192" s="171"/>
      <c r="T192" s="172"/>
      <c r="AT192" s="167" t="s">
        <v>175</v>
      </c>
      <c r="AU192" s="167" t="s">
        <v>84</v>
      </c>
      <c r="AV192" s="13" t="s">
        <v>84</v>
      </c>
      <c r="AW192" s="13" t="s">
        <v>29</v>
      </c>
      <c r="AX192" s="13" t="s">
        <v>78</v>
      </c>
      <c r="AY192" s="167" t="s">
        <v>167</v>
      </c>
    </row>
    <row r="193" spans="1:65" s="2" customFormat="1" ht="16.5" customHeight="1">
      <c r="A193" s="28"/>
      <c r="B193" s="151"/>
      <c r="C193" s="152" t="s">
        <v>213</v>
      </c>
      <c r="D193" s="152" t="s">
        <v>169</v>
      </c>
      <c r="E193" s="153" t="s">
        <v>216</v>
      </c>
      <c r="F193" s="154" t="s">
        <v>217</v>
      </c>
      <c r="G193" s="155" t="s">
        <v>172</v>
      </c>
      <c r="H193" s="156">
        <v>92.32</v>
      </c>
      <c r="I193" s="156">
        <v>119.59099999999999</v>
      </c>
      <c r="J193" s="156">
        <f>ROUND(I193*H193,3)</f>
        <v>11040.641</v>
      </c>
      <c r="K193" s="157"/>
      <c r="L193" s="29"/>
      <c r="M193" s="158" t="s">
        <v>1</v>
      </c>
      <c r="N193" s="159" t="s">
        <v>37</v>
      </c>
      <c r="O193" s="160">
        <v>0.55800000000000005</v>
      </c>
      <c r="P193" s="160">
        <f>O193*H193</f>
        <v>51.514560000000003</v>
      </c>
      <c r="Q193" s="160">
        <v>2.4229615400000002</v>
      </c>
      <c r="R193" s="160">
        <f>Q193*H193</f>
        <v>223.68780937279999</v>
      </c>
      <c r="S193" s="160">
        <v>0</v>
      </c>
      <c r="T193" s="161">
        <f>S193*H193</f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62" t="s">
        <v>173</v>
      </c>
      <c r="AT193" s="162" t="s">
        <v>169</v>
      </c>
      <c r="AU193" s="162" t="s">
        <v>84</v>
      </c>
      <c r="AY193" s="16" t="s">
        <v>167</v>
      </c>
      <c r="BE193" s="163">
        <f>IF(N193="základná",J193,0)</f>
        <v>0</v>
      </c>
      <c r="BF193" s="163">
        <f>IF(N193="znížená",J193,0)</f>
        <v>11040.641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6" t="s">
        <v>84</v>
      </c>
      <c r="BK193" s="164">
        <f>ROUND(I193*H193,3)</f>
        <v>11040.641</v>
      </c>
      <c r="BL193" s="16" t="s">
        <v>173</v>
      </c>
      <c r="BM193" s="162" t="s">
        <v>218</v>
      </c>
    </row>
    <row r="194" spans="1:65" s="13" customFormat="1" ht="11.25">
      <c r="B194" s="165"/>
      <c r="D194" s="166" t="s">
        <v>175</v>
      </c>
      <c r="E194" s="167" t="s">
        <v>1</v>
      </c>
      <c r="F194" s="168" t="s">
        <v>219</v>
      </c>
      <c r="H194" s="169">
        <v>79.14</v>
      </c>
      <c r="L194" s="165"/>
      <c r="M194" s="170"/>
      <c r="N194" s="171"/>
      <c r="O194" s="171"/>
      <c r="P194" s="171"/>
      <c r="Q194" s="171"/>
      <c r="R194" s="171"/>
      <c r="S194" s="171"/>
      <c r="T194" s="172"/>
      <c r="AT194" s="167" t="s">
        <v>175</v>
      </c>
      <c r="AU194" s="167" t="s">
        <v>84</v>
      </c>
      <c r="AV194" s="13" t="s">
        <v>84</v>
      </c>
      <c r="AW194" s="13" t="s">
        <v>29</v>
      </c>
      <c r="AX194" s="13" t="s">
        <v>71</v>
      </c>
      <c r="AY194" s="167" t="s">
        <v>167</v>
      </c>
    </row>
    <row r="195" spans="1:65" s="13" customFormat="1" ht="11.25">
      <c r="B195" s="165"/>
      <c r="D195" s="166" t="s">
        <v>175</v>
      </c>
      <c r="E195" s="167" t="s">
        <v>1</v>
      </c>
      <c r="F195" s="168" t="s">
        <v>220</v>
      </c>
      <c r="H195" s="169">
        <v>6.7</v>
      </c>
      <c r="L195" s="165"/>
      <c r="M195" s="170"/>
      <c r="N195" s="171"/>
      <c r="O195" s="171"/>
      <c r="P195" s="171"/>
      <c r="Q195" s="171"/>
      <c r="R195" s="171"/>
      <c r="S195" s="171"/>
      <c r="T195" s="172"/>
      <c r="AT195" s="167" t="s">
        <v>175</v>
      </c>
      <c r="AU195" s="167" t="s">
        <v>84</v>
      </c>
      <c r="AV195" s="13" t="s">
        <v>84</v>
      </c>
      <c r="AW195" s="13" t="s">
        <v>29</v>
      </c>
      <c r="AX195" s="13" t="s">
        <v>71</v>
      </c>
      <c r="AY195" s="167" t="s">
        <v>167</v>
      </c>
    </row>
    <row r="196" spans="1:65" s="13" customFormat="1" ht="11.25">
      <c r="B196" s="165"/>
      <c r="D196" s="166" t="s">
        <v>175</v>
      </c>
      <c r="E196" s="167" t="s">
        <v>1</v>
      </c>
      <c r="F196" s="168" t="s">
        <v>221</v>
      </c>
      <c r="H196" s="169">
        <v>6.48</v>
      </c>
      <c r="L196" s="165"/>
      <c r="M196" s="170"/>
      <c r="N196" s="171"/>
      <c r="O196" s="171"/>
      <c r="P196" s="171"/>
      <c r="Q196" s="171"/>
      <c r="R196" s="171"/>
      <c r="S196" s="171"/>
      <c r="T196" s="172"/>
      <c r="AT196" s="167" t="s">
        <v>175</v>
      </c>
      <c r="AU196" s="167" t="s">
        <v>84</v>
      </c>
      <c r="AV196" s="13" t="s">
        <v>84</v>
      </c>
      <c r="AW196" s="13" t="s">
        <v>29</v>
      </c>
      <c r="AX196" s="13" t="s">
        <v>71</v>
      </c>
      <c r="AY196" s="167" t="s">
        <v>167</v>
      </c>
    </row>
    <row r="197" spans="1:65" s="14" customFormat="1" ht="11.25">
      <c r="B197" s="173"/>
      <c r="D197" s="166" t="s">
        <v>175</v>
      </c>
      <c r="E197" s="174" t="s">
        <v>1</v>
      </c>
      <c r="F197" s="175" t="s">
        <v>178</v>
      </c>
      <c r="H197" s="176">
        <v>92.320000000000007</v>
      </c>
      <c r="L197" s="173"/>
      <c r="M197" s="177"/>
      <c r="N197" s="178"/>
      <c r="O197" s="178"/>
      <c r="P197" s="178"/>
      <c r="Q197" s="178"/>
      <c r="R197" s="178"/>
      <c r="S197" s="178"/>
      <c r="T197" s="179"/>
      <c r="AT197" s="174" t="s">
        <v>175</v>
      </c>
      <c r="AU197" s="174" t="s">
        <v>84</v>
      </c>
      <c r="AV197" s="14" t="s">
        <v>173</v>
      </c>
      <c r="AW197" s="14" t="s">
        <v>29</v>
      </c>
      <c r="AX197" s="14" t="s">
        <v>78</v>
      </c>
      <c r="AY197" s="174" t="s">
        <v>167</v>
      </c>
    </row>
    <row r="198" spans="1:65" s="12" customFormat="1" ht="22.9" customHeight="1">
      <c r="B198" s="139"/>
      <c r="D198" s="140" t="s">
        <v>70</v>
      </c>
      <c r="E198" s="149" t="s">
        <v>185</v>
      </c>
      <c r="F198" s="149" t="s">
        <v>222</v>
      </c>
      <c r="J198" s="150">
        <f>BK198</f>
        <v>34993.426000000007</v>
      </c>
      <c r="L198" s="139"/>
      <c r="M198" s="143"/>
      <c r="N198" s="144"/>
      <c r="O198" s="144"/>
      <c r="P198" s="145">
        <f>SUM(P199:P253)</f>
        <v>636.84376299999997</v>
      </c>
      <c r="Q198" s="144"/>
      <c r="R198" s="145">
        <f>SUM(R199:R253)</f>
        <v>169.32647502836801</v>
      </c>
      <c r="S198" s="144"/>
      <c r="T198" s="146">
        <f>SUM(T199:T253)</f>
        <v>0</v>
      </c>
      <c r="AR198" s="140" t="s">
        <v>78</v>
      </c>
      <c r="AT198" s="147" t="s">
        <v>70</v>
      </c>
      <c r="AU198" s="147" t="s">
        <v>78</v>
      </c>
      <c r="AY198" s="140" t="s">
        <v>167</v>
      </c>
      <c r="BK198" s="148">
        <f>SUM(BK199:BK253)</f>
        <v>34993.426000000007</v>
      </c>
    </row>
    <row r="199" spans="1:65" s="2" customFormat="1" ht="21.75" customHeight="1">
      <c r="A199" s="28"/>
      <c r="B199" s="151"/>
      <c r="C199" s="152" t="s">
        <v>223</v>
      </c>
      <c r="D199" s="152" t="s">
        <v>169</v>
      </c>
      <c r="E199" s="153" t="s">
        <v>224</v>
      </c>
      <c r="F199" s="154" t="s">
        <v>225</v>
      </c>
      <c r="G199" s="155" t="s">
        <v>172</v>
      </c>
      <c r="H199" s="156">
        <v>2.1829999999999998</v>
      </c>
      <c r="I199" s="156">
        <v>161.13499999999999</v>
      </c>
      <c r="J199" s="156">
        <f>ROUND(I199*H199,3)</f>
        <v>351.75799999999998</v>
      </c>
      <c r="K199" s="157"/>
      <c r="L199" s="29"/>
      <c r="M199" s="158" t="s">
        <v>1</v>
      </c>
      <c r="N199" s="159" t="s">
        <v>37</v>
      </c>
      <c r="O199" s="160">
        <v>3.4649999999999999</v>
      </c>
      <c r="P199" s="160">
        <f>O199*H199</f>
        <v>7.5640949999999991</v>
      </c>
      <c r="Q199" s="160">
        <v>2.3194499999999998</v>
      </c>
      <c r="R199" s="160">
        <f>Q199*H199</f>
        <v>5.0633593499999989</v>
      </c>
      <c r="S199" s="160">
        <v>0</v>
      </c>
      <c r="T199" s="161">
        <f>S199*H199</f>
        <v>0</v>
      </c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R199" s="162" t="s">
        <v>173</v>
      </c>
      <c r="AT199" s="162" t="s">
        <v>169</v>
      </c>
      <c r="AU199" s="162" t="s">
        <v>84</v>
      </c>
      <c r="AY199" s="16" t="s">
        <v>167</v>
      </c>
      <c r="BE199" s="163">
        <f>IF(N199="základná",J199,0)</f>
        <v>0</v>
      </c>
      <c r="BF199" s="163">
        <f>IF(N199="znížená",J199,0)</f>
        <v>351.75799999999998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6" t="s">
        <v>84</v>
      </c>
      <c r="BK199" s="164">
        <f>ROUND(I199*H199,3)</f>
        <v>351.75799999999998</v>
      </c>
      <c r="BL199" s="16" t="s">
        <v>173</v>
      </c>
      <c r="BM199" s="162" t="s">
        <v>226</v>
      </c>
    </row>
    <row r="200" spans="1:65" s="13" customFormat="1" ht="11.25">
      <c r="B200" s="165"/>
      <c r="D200" s="166" t="s">
        <v>175</v>
      </c>
      <c r="E200" s="167" t="s">
        <v>1</v>
      </c>
      <c r="F200" s="168" t="s">
        <v>227</v>
      </c>
      <c r="H200" s="169">
        <v>1.5074999999999998</v>
      </c>
      <c r="L200" s="165"/>
      <c r="M200" s="170"/>
      <c r="N200" s="171"/>
      <c r="O200" s="171"/>
      <c r="P200" s="171"/>
      <c r="Q200" s="171"/>
      <c r="R200" s="171"/>
      <c r="S200" s="171"/>
      <c r="T200" s="172"/>
      <c r="AT200" s="167" t="s">
        <v>175</v>
      </c>
      <c r="AU200" s="167" t="s">
        <v>84</v>
      </c>
      <c r="AV200" s="13" t="s">
        <v>84</v>
      </c>
      <c r="AW200" s="13" t="s">
        <v>29</v>
      </c>
      <c r="AX200" s="13" t="s">
        <v>71</v>
      </c>
      <c r="AY200" s="167" t="s">
        <v>167</v>
      </c>
    </row>
    <row r="201" spans="1:65" s="13" customFormat="1" ht="11.25">
      <c r="B201" s="165"/>
      <c r="D201" s="166" t="s">
        <v>175</v>
      </c>
      <c r="E201" s="167" t="s">
        <v>1</v>
      </c>
      <c r="F201" s="168" t="s">
        <v>228</v>
      </c>
      <c r="H201" s="169">
        <v>0.67499999999999993</v>
      </c>
      <c r="L201" s="165"/>
      <c r="M201" s="170"/>
      <c r="N201" s="171"/>
      <c r="O201" s="171"/>
      <c r="P201" s="171"/>
      <c r="Q201" s="171"/>
      <c r="R201" s="171"/>
      <c r="S201" s="171"/>
      <c r="T201" s="172"/>
      <c r="AT201" s="167" t="s">
        <v>175</v>
      </c>
      <c r="AU201" s="167" t="s">
        <v>84</v>
      </c>
      <c r="AV201" s="13" t="s">
        <v>84</v>
      </c>
      <c r="AW201" s="13" t="s">
        <v>29</v>
      </c>
      <c r="AX201" s="13" t="s">
        <v>71</v>
      </c>
      <c r="AY201" s="167" t="s">
        <v>167</v>
      </c>
    </row>
    <row r="202" spans="1:65" s="14" customFormat="1" ht="11.25">
      <c r="B202" s="173"/>
      <c r="D202" s="166" t="s">
        <v>175</v>
      </c>
      <c r="E202" s="174" t="s">
        <v>1</v>
      </c>
      <c r="F202" s="175" t="s">
        <v>178</v>
      </c>
      <c r="H202" s="176">
        <v>2.1824999999999997</v>
      </c>
      <c r="L202" s="173"/>
      <c r="M202" s="177"/>
      <c r="N202" s="178"/>
      <c r="O202" s="178"/>
      <c r="P202" s="178"/>
      <c r="Q202" s="178"/>
      <c r="R202" s="178"/>
      <c r="S202" s="178"/>
      <c r="T202" s="179"/>
      <c r="AT202" s="174" t="s">
        <v>175</v>
      </c>
      <c r="AU202" s="174" t="s">
        <v>84</v>
      </c>
      <c r="AV202" s="14" t="s">
        <v>173</v>
      </c>
      <c r="AW202" s="14" t="s">
        <v>29</v>
      </c>
      <c r="AX202" s="14" t="s">
        <v>78</v>
      </c>
      <c r="AY202" s="174" t="s">
        <v>167</v>
      </c>
    </row>
    <row r="203" spans="1:65" s="2" customFormat="1" ht="21.75" customHeight="1">
      <c r="A203" s="28"/>
      <c r="B203" s="151"/>
      <c r="C203" s="152" t="s">
        <v>229</v>
      </c>
      <c r="D203" s="152" t="s">
        <v>169</v>
      </c>
      <c r="E203" s="153" t="s">
        <v>230</v>
      </c>
      <c r="F203" s="154" t="s">
        <v>231</v>
      </c>
      <c r="G203" s="155" t="s">
        <v>172</v>
      </c>
      <c r="H203" s="156">
        <v>129.41200000000001</v>
      </c>
      <c r="I203" s="156">
        <v>181.65199999999999</v>
      </c>
      <c r="J203" s="156">
        <f>ROUND(I203*H203,3)</f>
        <v>23507.949000000001</v>
      </c>
      <c r="K203" s="157"/>
      <c r="L203" s="29"/>
      <c r="M203" s="158" t="s">
        <v>1</v>
      </c>
      <c r="N203" s="159" t="s">
        <v>37</v>
      </c>
      <c r="O203" s="160">
        <v>2.4700000000000002</v>
      </c>
      <c r="P203" s="160">
        <f>O203*H203</f>
        <v>319.64764000000002</v>
      </c>
      <c r="Q203" s="160">
        <v>0.65359818400000003</v>
      </c>
      <c r="R203" s="160">
        <f>Q203*H203</f>
        <v>84.583448187808003</v>
      </c>
      <c r="S203" s="160">
        <v>0</v>
      </c>
      <c r="T203" s="161">
        <f>S203*H203</f>
        <v>0</v>
      </c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R203" s="162" t="s">
        <v>173</v>
      </c>
      <c r="AT203" s="162" t="s">
        <v>169</v>
      </c>
      <c r="AU203" s="162" t="s">
        <v>84</v>
      </c>
      <c r="AY203" s="16" t="s">
        <v>167</v>
      </c>
      <c r="BE203" s="163">
        <f>IF(N203="základná",J203,0)</f>
        <v>0</v>
      </c>
      <c r="BF203" s="163">
        <f>IF(N203="znížená",J203,0)</f>
        <v>23507.949000000001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6" t="s">
        <v>84</v>
      </c>
      <c r="BK203" s="164">
        <f>ROUND(I203*H203,3)</f>
        <v>23507.949000000001</v>
      </c>
      <c r="BL203" s="16" t="s">
        <v>173</v>
      </c>
      <c r="BM203" s="162" t="s">
        <v>232</v>
      </c>
    </row>
    <row r="204" spans="1:65" s="13" customFormat="1" ht="11.25">
      <c r="B204" s="165"/>
      <c r="D204" s="166" t="s">
        <v>175</v>
      </c>
      <c r="E204" s="167" t="s">
        <v>1</v>
      </c>
      <c r="F204" s="168" t="s">
        <v>233</v>
      </c>
      <c r="H204" s="169">
        <v>130.54500000000002</v>
      </c>
      <c r="L204" s="165"/>
      <c r="M204" s="170"/>
      <c r="N204" s="171"/>
      <c r="O204" s="171"/>
      <c r="P204" s="171"/>
      <c r="Q204" s="171"/>
      <c r="R204" s="171"/>
      <c r="S204" s="171"/>
      <c r="T204" s="172"/>
      <c r="AT204" s="167" t="s">
        <v>175</v>
      </c>
      <c r="AU204" s="167" t="s">
        <v>84</v>
      </c>
      <c r="AV204" s="13" t="s">
        <v>84</v>
      </c>
      <c r="AW204" s="13" t="s">
        <v>29</v>
      </c>
      <c r="AX204" s="13" t="s">
        <v>71</v>
      </c>
      <c r="AY204" s="167" t="s">
        <v>167</v>
      </c>
    </row>
    <row r="205" spans="1:65" s="13" customFormat="1" ht="11.25">
      <c r="B205" s="165"/>
      <c r="D205" s="166" t="s">
        <v>175</v>
      </c>
      <c r="E205" s="167" t="s">
        <v>1</v>
      </c>
      <c r="F205" s="168" t="s">
        <v>234</v>
      </c>
      <c r="H205" s="169">
        <v>22.125</v>
      </c>
      <c r="L205" s="165"/>
      <c r="M205" s="170"/>
      <c r="N205" s="171"/>
      <c r="O205" s="171"/>
      <c r="P205" s="171"/>
      <c r="Q205" s="171"/>
      <c r="R205" s="171"/>
      <c r="S205" s="171"/>
      <c r="T205" s="172"/>
      <c r="AT205" s="167" t="s">
        <v>175</v>
      </c>
      <c r="AU205" s="167" t="s">
        <v>84</v>
      </c>
      <c r="AV205" s="13" t="s">
        <v>84</v>
      </c>
      <c r="AW205" s="13" t="s">
        <v>29</v>
      </c>
      <c r="AX205" s="13" t="s">
        <v>71</v>
      </c>
      <c r="AY205" s="167" t="s">
        <v>167</v>
      </c>
    </row>
    <row r="206" spans="1:65" s="13" customFormat="1" ht="33.75">
      <c r="B206" s="165"/>
      <c r="D206" s="166" t="s">
        <v>175</v>
      </c>
      <c r="E206" s="167" t="s">
        <v>1</v>
      </c>
      <c r="F206" s="168" t="s">
        <v>235</v>
      </c>
      <c r="H206" s="169">
        <v>-23.2578</v>
      </c>
      <c r="L206" s="165"/>
      <c r="M206" s="170"/>
      <c r="N206" s="171"/>
      <c r="O206" s="171"/>
      <c r="P206" s="171"/>
      <c r="Q206" s="171"/>
      <c r="R206" s="171"/>
      <c r="S206" s="171"/>
      <c r="T206" s="172"/>
      <c r="AT206" s="167" t="s">
        <v>175</v>
      </c>
      <c r="AU206" s="167" t="s">
        <v>84</v>
      </c>
      <c r="AV206" s="13" t="s">
        <v>84</v>
      </c>
      <c r="AW206" s="13" t="s">
        <v>29</v>
      </c>
      <c r="AX206" s="13" t="s">
        <v>71</v>
      </c>
      <c r="AY206" s="167" t="s">
        <v>167</v>
      </c>
    </row>
    <row r="207" spans="1:65" s="14" customFormat="1" ht="11.25">
      <c r="B207" s="173"/>
      <c r="D207" s="166" t="s">
        <v>175</v>
      </c>
      <c r="E207" s="174" t="s">
        <v>1</v>
      </c>
      <c r="F207" s="175" t="s">
        <v>178</v>
      </c>
      <c r="H207" s="176">
        <v>129.41220000000001</v>
      </c>
      <c r="L207" s="173"/>
      <c r="M207" s="177"/>
      <c r="N207" s="178"/>
      <c r="O207" s="178"/>
      <c r="P207" s="178"/>
      <c r="Q207" s="178"/>
      <c r="R207" s="178"/>
      <c r="S207" s="178"/>
      <c r="T207" s="179"/>
      <c r="AT207" s="174" t="s">
        <v>175</v>
      </c>
      <c r="AU207" s="174" t="s">
        <v>84</v>
      </c>
      <c r="AV207" s="14" t="s">
        <v>173</v>
      </c>
      <c r="AW207" s="14" t="s">
        <v>29</v>
      </c>
      <c r="AX207" s="14" t="s">
        <v>78</v>
      </c>
      <c r="AY207" s="174" t="s">
        <v>167</v>
      </c>
    </row>
    <row r="208" spans="1:65" s="2" customFormat="1" ht="21.75" customHeight="1">
      <c r="A208" s="28"/>
      <c r="B208" s="151"/>
      <c r="C208" s="152" t="s">
        <v>236</v>
      </c>
      <c r="D208" s="152" t="s">
        <v>169</v>
      </c>
      <c r="E208" s="153" t="s">
        <v>237</v>
      </c>
      <c r="F208" s="154" t="s">
        <v>238</v>
      </c>
      <c r="G208" s="155" t="s">
        <v>172</v>
      </c>
      <c r="H208" s="156">
        <v>21.19</v>
      </c>
      <c r="I208" s="156">
        <v>180.523</v>
      </c>
      <c r="J208" s="156">
        <f>ROUND(I208*H208,3)</f>
        <v>3825.2820000000002</v>
      </c>
      <c r="K208" s="157"/>
      <c r="L208" s="29"/>
      <c r="M208" s="158" t="s">
        <v>1</v>
      </c>
      <c r="N208" s="159" t="s">
        <v>37</v>
      </c>
      <c r="O208" s="160">
        <v>2.867</v>
      </c>
      <c r="P208" s="160">
        <f>O208*H208</f>
        <v>60.751730000000002</v>
      </c>
      <c r="Q208" s="160">
        <v>0.85944518400000003</v>
      </c>
      <c r="R208" s="160">
        <f>Q208*H208</f>
        <v>18.21164344896</v>
      </c>
      <c r="S208" s="160">
        <v>0</v>
      </c>
      <c r="T208" s="161">
        <f>S208*H208</f>
        <v>0</v>
      </c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R208" s="162" t="s">
        <v>173</v>
      </c>
      <c r="AT208" s="162" t="s">
        <v>169</v>
      </c>
      <c r="AU208" s="162" t="s">
        <v>84</v>
      </c>
      <c r="AY208" s="16" t="s">
        <v>167</v>
      </c>
      <c r="BE208" s="163">
        <f>IF(N208="základná",J208,0)</f>
        <v>0</v>
      </c>
      <c r="BF208" s="163">
        <f>IF(N208="znížená",J208,0)</f>
        <v>3825.2820000000002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6" t="s">
        <v>84</v>
      </c>
      <c r="BK208" s="164">
        <f>ROUND(I208*H208,3)</f>
        <v>3825.2820000000002</v>
      </c>
      <c r="BL208" s="16" t="s">
        <v>173</v>
      </c>
      <c r="BM208" s="162" t="s">
        <v>239</v>
      </c>
    </row>
    <row r="209" spans="1:65" s="13" customFormat="1" ht="11.25">
      <c r="B209" s="165"/>
      <c r="D209" s="166" t="s">
        <v>175</v>
      </c>
      <c r="E209" s="167" t="s">
        <v>1</v>
      </c>
      <c r="F209" s="168" t="s">
        <v>240</v>
      </c>
      <c r="H209" s="169">
        <v>25.84</v>
      </c>
      <c r="L209" s="165"/>
      <c r="M209" s="170"/>
      <c r="N209" s="171"/>
      <c r="O209" s="171"/>
      <c r="P209" s="171"/>
      <c r="Q209" s="171"/>
      <c r="R209" s="171"/>
      <c r="S209" s="171"/>
      <c r="T209" s="172"/>
      <c r="AT209" s="167" t="s">
        <v>175</v>
      </c>
      <c r="AU209" s="167" t="s">
        <v>84</v>
      </c>
      <c r="AV209" s="13" t="s">
        <v>84</v>
      </c>
      <c r="AW209" s="13" t="s">
        <v>29</v>
      </c>
      <c r="AX209" s="13" t="s">
        <v>71</v>
      </c>
      <c r="AY209" s="167" t="s">
        <v>167</v>
      </c>
    </row>
    <row r="210" spans="1:65" s="13" customFormat="1" ht="11.25">
      <c r="B210" s="165"/>
      <c r="D210" s="166" t="s">
        <v>175</v>
      </c>
      <c r="E210" s="167" t="s">
        <v>1</v>
      </c>
      <c r="F210" s="168" t="s">
        <v>241</v>
      </c>
      <c r="H210" s="169">
        <v>-4.6499999999999995</v>
      </c>
      <c r="L210" s="165"/>
      <c r="M210" s="170"/>
      <c r="N210" s="171"/>
      <c r="O210" s="171"/>
      <c r="P210" s="171"/>
      <c r="Q210" s="171"/>
      <c r="R210" s="171"/>
      <c r="S210" s="171"/>
      <c r="T210" s="172"/>
      <c r="AT210" s="167" t="s">
        <v>175</v>
      </c>
      <c r="AU210" s="167" t="s">
        <v>84</v>
      </c>
      <c r="AV210" s="13" t="s">
        <v>84</v>
      </c>
      <c r="AW210" s="13" t="s">
        <v>29</v>
      </c>
      <c r="AX210" s="13" t="s">
        <v>71</v>
      </c>
      <c r="AY210" s="167" t="s">
        <v>167</v>
      </c>
    </row>
    <row r="211" spans="1:65" s="14" customFormat="1" ht="11.25">
      <c r="B211" s="173"/>
      <c r="D211" s="166" t="s">
        <v>175</v>
      </c>
      <c r="E211" s="174" t="s">
        <v>1</v>
      </c>
      <c r="F211" s="175" t="s">
        <v>178</v>
      </c>
      <c r="H211" s="176">
        <v>21.19</v>
      </c>
      <c r="L211" s="173"/>
      <c r="M211" s="177"/>
      <c r="N211" s="178"/>
      <c r="O211" s="178"/>
      <c r="P211" s="178"/>
      <c r="Q211" s="178"/>
      <c r="R211" s="178"/>
      <c r="S211" s="178"/>
      <c r="T211" s="179"/>
      <c r="AT211" s="174" t="s">
        <v>175</v>
      </c>
      <c r="AU211" s="174" t="s">
        <v>84</v>
      </c>
      <c r="AV211" s="14" t="s">
        <v>173</v>
      </c>
      <c r="AW211" s="14" t="s">
        <v>29</v>
      </c>
      <c r="AX211" s="14" t="s">
        <v>78</v>
      </c>
      <c r="AY211" s="174" t="s">
        <v>167</v>
      </c>
    </row>
    <row r="212" spans="1:65" s="2" customFormat="1" ht="21.75" customHeight="1">
      <c r="A212" s="28"/>
      <c r="B212" s="151"/>
      <c r="C212" s="152" t="s">
        <v>242</v>
      </c>
      <c r="D212" s="152" t="s">
        <v>169</v>
      </c>
      <c r="E212" s="153" t="s">
        <v>243</v>
      </c>
      <c r="F212" s="154" t="s">
        <v>244</v>
      </c>
      <c r="G212" s="155" t="s">
        <v>245</v>
      </c>
      <c r="H212" s="156">
        <v>9</v>
      </c>
      <c r="I212" s="156">
        <v>4.3449999999999998</v>
      </c>
      <c r="J212" s="156">
        <f>ROUND(I212*H212,3)</f>
        <v>39.104999999999997</v>
      </c>
      <c r="K212" s="157"/>
      <c r="L212" s="29"/>
      <c r="M212" s="158" t="s">
        <v>1</v>
      </c>
      <c r="N212" s="159" t="s">
        <v>37</v>
      </c>
      <c r="O212" s="160">
        <v>0.23100000000000001</v>
      </c>
      <c r="P212" s="160">
        <f>O212*H212</f>
        <v>2.0790000000000002</v>
      </c>
      <c r="Q212" s="160">
        <v>6.9243899999999999E-3</v>
      </c>
      <c r="R212" s="160">
        <f>Q212*H212</f>
        <v>6.2319510000000002E-2</v>
      </c>
      <c r="S212" s="160">
        <v>0</v>
      </c>
      <c r="T212" s="161">
        <f>S212*H212</f>
        <v>0</v>
      </c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R212" s="162" t="s">
        <v>173</v>
      </c>
      <c r="AT212" s="162" t="s">
        <v>169</v>
      </c>
      <c r="AU212" s="162" t="s">
        <v>84</v>
      </c>
      <c r="AY212" s="16" t="s">
        <v>167</v>
      </c>
      <c r="BE212" s="163">
        <f>IF(N212="základná",J212,0)</f>
        <v>0</v>
      </c>
      <c r="BF212" s="163">
        <f>IF(N212="znížená",J212,0)</f>
        <v>39.104999999999997</v>
      </c>
      <c r="BG212" s="163">
        <f>IF(N212="zákl. prenesená",J212,0)</f>
        <v>0</v>
      </c>
      <c r="BH212" s="163">
        <f>IF(N212="zníž. prenesená",J212,0)</f>
        <v>0</v>
      </c>
      <c r="BI212" s="163">
        <f>IF(N212="nulová",J212,0)</f>
        <v>0</v>
      </c>
      <c r="BJ212" s="16" t="s">
        <v>84</v>
      </c>
      <c r="BK212" s="164">
        <f>ROUND(I212*H212,3)</f>
        <v>39.104999999999997</v>
      </c>
      <c r="BL212" s="16" t="s">
        <v>173</v>
      </c>
      <c r="BM212" s="162" t="s">
        <v>246</v>
      </c>
    </row>
    <row r="213" spans="1:65" s="2" customFormat="1" ht="21.75" customHeight="1">
      <c r="A213" s="28"/>
      <c r="B213" s="151"/>
      <c r="C213" s="180" t="s">
        <v>247</v>
      </c>
      <c r="D213" s="180" t="s">
        <v>209</v>
      </c>
      <c r="E213" s="181" t="s">
        <v>248</v>
      </c>
      <c r="F213" s="182" t="s">
        <v>249</v>
      </c>
      <c r="G213" s="183" t="s">
        <v>245</v>
      </c>
      <c r="H213" s="184">
        <v>5.05</v>
      </c>
      <c r="I213" s="184">
        <v>12.747999999999999</v>
      </c>
      <c r="J213" s="184">
        <f>ROUND(I213*H213,3)</f>
        <v>64.376999999999995</v>
      </c>
      <c r="K213" s="185"/>
      <c r="L213" s="186"/>
      <c r="M213" s="187" t="s">
        <v>1</v>
      </c>
      <c r="N213" s="188" t="s">
        <v>37</v>
      </c>
      <c r="O213" s="160">
        <v>0</v>
      </c>
      <c r="P213" s="160">
        <f>O213*H213</f>
        <v>0</v>
      </c>
      <c r="Q213" s="160">
        <v>2.5000000000000001E-2</v>
      </c>
      <c r="R213" s="160">
        <f>Q213*H213</f>
        <v>0.12625</v>
      </c>
      <c r="S213" s="160">
        <v>0</v>
      </c>
      <c r="T213" s="161">
        <f>S213*H213</f>
        <v>0</v>
      </c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R213" s="162" t="s">
        <v>213</v>
      </c>
      <c r="AT213" s="162" t="s">
        <v>209</v>
      </c>
      <c r="AU213" s="162" t="s">
        <v>84</v>
      </c>
      <c r="AY213" s="16" t="s">
        <v>167</v>
      </c>
      <c r="BE213" s="163">
        <f>IF(N213="základná",J213,0)</f>
        <v>0</v>
      </c>
      <c r="BF213" s="163">
        <f>IF(N213="znížená",J213,0)</f>
        <v>64.376999999999995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6" t="s">
        <v>84</v>
      </c>
      <c r="BK213" s="164">
        <f>ROUND(I213*H213,3)</f>
        <v>64.376999999999995</v>
      </c>
      <c r="BL213" s="16" t="s">
        <v>173</v>
      </c>
      <c r="BM213" s="162" t="s">
        <v>250</v>
      </c>
    </row>
    <row r="214" spans="1:65" s="13" customFormat="1" ht="11.25">
      <c r="B214" s="165"/>
      <c r="D214" s="166" t="s">
        <v>175</v>
      </c>
      <c r="F214" s="168" t="s">
        <v>251</v>
      </c>
      <c r="H214" s="169">
        <v>5.05</v>
      </c>
      <c r="L214" s="165"/>
      <c r="M214" s="170"/>
      <c r="N214" s="171"/>
      <c r="O214" s="171"/>
      <c r="P214" s="171"/>
      <c r="Q214" s="171"/>
      <c r="R214" s="171"/>
      <c r="S214" s="171"/>
      <c r="T214" s="172"/>
      <c r="AT214" s="167" t="s">
        <v>175</v>
      </c>
      <c r="AU214" s="167" t="s">
        <v>84</v>
      </c>
      <c r="AV214" s="13" t="s">
        <v>84</v>
      </c>
      <c r="AW214" s="13" t="s">
        <v>3</v>
      </c>
      <c r="AX214" s="13" t="s">
        <v>78</v>
      </c>
      <c r="AY214" s="167" t="s">
        <v>167</v>
      </c>
    </row>
    <row r="215" spans="1:65" s="2" customFormat="1" ht="21.75" customHeight="1">
      <c r="A215" s="28"/>
      <c r="B215" s="151"/>
      <c r="C215" s="180" t="s">
        <v>252</v>
      </c>
      <c r="D215" s="180" t="s">
        <v>209</v>
      </c>
      <c r="E215" s="181" t="s">
        <v>253</v>
      </c>
      <c r="F215" s="182" t="s">
        <v>254</v>
      </c>
      <c r="G215" s="183" t="s">
        <v>245</v>
      </c>
      <c r="H215" s="184">
        <v>4.04</v>
      </c>
      <c r="I215" s="184">
        <v>15.193</v>
      </c>
      <c r="J215" s="184">
        <f>ROUND(I215*H215,3)</f>
        <v>61.38</v>
      </c>
      <c r="K215" s="185"/>
      <c r="L215" s="186"/>
      <c r="M215" s="187" t="s">
        <v>1</v>
      </c>
      <c r="N215" s="188" t="s">
        <v>37</v>
      </c>
      <c r="O215" s="160">
        <v>0</v>
      </c>
      <c r="P215" s="160">
        <f>O215*H215</f>
        <v>0</v>
      </c>
      <c r="Q215" s="160">
        <v>3.2000000000000001E-2</v>
      </c>
      <c r="R215" s="160">
        <f>Q215*H215</f>
        <v>0.12928000000000001</v>
      </c>
      <c r="S215" s="160">
        <v>0</v>
      </c>
      <c r="T215" s="161">
        <f>S215*H215</f>
        <v>0</v>
      </c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R215" s="162" t="s">
        <v>213</v>
      </c>
      <c r="AT215" s="162" t="s">
        <v>209</v>
      </c>
      <c r="AU215" s="162" t="s">
        <v>84</v>
      </c>
      <c r="AY215" s="16" t="s">
        <v>167</v>
      </c>
      <c r="BE215" s="163">
        <f>IF(N215="základná",J215,0)</f>
        <v>0</v>
      </c>
      <c r="BF215" s="163">
        <f>IF(N215="znížená",J215,0)</f>
        <v>61.38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6" t="s">
        <v>84</v>
      </c>
      <c r="BK215" s="164">
        <f>ROUND(I215*H215,3)</f>
        <v>61.38</v>
      </c>
      <c r="BL215" s="16" t="s">
        <v>173</v>
      </c>
      <c r="BM215" s="162" t="s">
        <v>255</v>
      </c>
    </row>
    <row r="216" spans="1:65" s="13" customFormat="1" ht="11.25">
      <c r="B216" s="165"/>
      <c r="D216" s="166" t="s">
        <v>175</v>
      </c>
      <c r="F216" s="168" t="s">
        <v>256</v>
      </c>
      <c r="H216" s="169">
        <v>4.04</v>
      </c>
      <c r="L216" s="165"/>
      <c r="M216" s="170"/>
      <c r="N216" s="171"/>
      <c r="O216" s="171"/>
      <c r="P216" s="171"/>
      <c r="Q216" s="171"/>
      <c r="R216" s="171"/>
      <c r="S216" s="171"/>
      <c r="T216" s="172"/>
      <c r="AT216" s="167" t="s">
        <v>175</v>
      </c>
      <c r="AU216" s="167" t="s">
        <v>84</v>
      </c>
      <c r="AV216" s="13" t="s">
        <v>84</v>
      </c>
      <c r="AW216" s="13" t="s">
        <v>3</v>
      </c>
      <c r="AX216" s="13" t="s">
        <v>78</v>
      </c>
      <c r="AY216" s="167" t="s">
        <v>167</v>
      </c>
    </row>
    <row r="217" spans="1:65" s="2" customFormat="1" ht="16.5" customHeight="1">
      <c r="A217" s="28"/>
      <c r="B217" s="151"/>
      <c r="C217" s="152" t="s">
        <v>257</v>
      </c>
      <c r="D217" s="152" t="s">
        <v>169</v>
      </c>
      <c r="E217" s="153" t="s">
        <v>258</v>
      </c>
      <c r="F217" s="154" t="s">
        <v>259</v>
      </c>
      <c r="G217" s="155" t="s">
        <v>172</v>
      </c>
      <c r="H217" s="156">
        <v>10.226000000000001</v>
      </c>
      <c r="I217" s="156">
        <v>134.55000000000001</v>
      </c>
      <c r="J217" s="156">
        <f>ROUND(I217*H217,3)</f>
        <v>1375.9079999999999</v>
      </c>
      <c r="K217" s="157"/>
      <c r="L217" s="29"/>
      <c r="M217" s="158" t="s">
        <v>1</v>
      </c>
      <c r="N217" s="159" t="s">
        <v>37</v>
      </c>
      <c r="O217" s="160">
        <v>1.3440000000000001</v>
      </c>
      <c r="P217" s="160">
        <f>O217*H217</f>
        <v>13.743744000000001</v>
      </c>
      <c r="Q217" s="160">
        <v>2.4219828200000002</v>
      </c>
      <c r="R217" s="160">
        <f>Q217*H217</f>
        <v>24.767196317320003</v>
      </c>
      <c r="S217" s="160">
        <v>0</v>
      </c>
      <c r="T217" s="161">
        <f>S217*H217</f>
        <v>0</v>
      </c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R217" s="162" t="s">
        <v>173</v>
      </c>
      <c r="AT217" s="162" t="s">
        <v>169</v>
      </c>
      <c r="AU217" s="162" t="s">
        <v>84</v>
      </c>
      <c r="AY217" s="16" t="s">
        <v>167</v>
      </c>
      <c r="BE217" s="163">
        <f>IF(N217="základná",J217,0)</f>
        <v>0</v>
      </c>
      <c r="BF217" s="163">
        <f>IF(N217="znížená",J217,0)</f>
        <v>1375.9079999999999</v>
      </c>
      <c r="BG217" s="163">
        <f>IF(N217="zákl. prenesená",J217,0)</f>
        <v>0</v>
      </c>
      <c r="BH217" s="163">
        <f>IF(N217="zníž. prenesená",J217,0)</f>
        <v>0</v>
      </c>
      <c r="BI217" s="163">
        <f>IF(N217="nulová",J217,0)</f>
        <v>0</v>
      </c>
      <c r="BJ217" s="16" t="s">
        <v>84</v>
      </c>
      <c r="BK217" s="164">
        <f>ROUND(I217*H217,3)</f>
        <v>1375.9079999999999</v>
      </c>
      <c r="BL217" s="16" t="s">
        <v>173</v>
      </c>
      <c r="BM217" s="162" t="s">
        <v>260</v>
      </c>
    </row>
    <row r="218" spans="1:65" s="13" customFormat="1" ht="11.25">
      <c r="B218" s="165"/>
      <c r="D218" s="166" t="s">
        <v>175</v>
      </c>
      <c r="E218" s="167" t="s">
        <v>1</v>
      </c>
      <c r="F218" s="168" t="s">
        <v>261</v>
      </c>
      <c r="H218" s="169">
        <v>6.5549999999999997</v>
      </c>
      <c r="L218" s="165"/>
      <c r="M218" s="170"/>
      <c r="N218" s="171"/>
      <c r="O218" s="171"/>
      <c r="P218" s="171"/>
      <c r="Q218" s="171"/>
      <c r="R218" s="171"/>
      <c r="S218" s="171"/>
      <c r="T218" s="172"/>
      <c r="AT218" s="167" t="s">
        <v>175</v>
      </c>
      <c r="AU218" s="167" t="s">
        <v>84</v>
      </c>
      <c r="AV218" s="13" t="s">
        <v>84</v>
      </c>
      <c r="AW218" s="13" t="s">
        <v>29</v>
      </c>
      <c r="AX218" s="13" t="s">
        <v>71</v>
      </c>
      <c r="AY218" s="167" t="s">
        <v>167</v>
      </c>
    </row>
    <row r="219" spans="1:65" s="13" customFormat="1" ht="11.25">
      <c r="B219" s="165"/>
      <c r="D219" s="166" t="s">
        <v>175</v>
      </c>
      <c r="E219" s="167" t="s">
        <v>1</v>
      </c>
      <c r="F219" s="168" t="s">
        <v>262</v>
      </c>
      <c r="H219" s="169">
        <v>2.0699999999999998</v>
      </c>
      <c r="L219" s="165"/>
      <c r="M219" s="170"/>
      <c r="N219" s="171"/>
      <c r="O219" s="171"/>
      <c r="P219" s="171"/>
      <c r="Q219" s="171"/>
      <c r="R219" s="171"/>
      <c r="S219" s="171"/>
      <c r="T219" s="172"/>
      <c r="AT219" s="167" t="s">
        <v>175</v>
      </c>
      <c r="AU219" s="167" t="s">
        <v>84</v>
      </c>
      <c r="AV219" s="13" t="s">
        <v>84</v>
      </c>
      <c r="AW219" s="13" t="s">
        <v>29</v>
      </c>
      <c r="AX219" s="13" t="s">
        <v>71</v>
      </c>
      <c r="AY219" s="167" t="s">
        <v>167</v>
      </c>
    </row>
    <row r="220" spans="1:65" s="13" customFormat="1" ht="11.25">
      <c r="B220" s="165"/>
      <c r="D220" s="166" t="s">
        <v>175</v>
      </c>
      <c r="E220" s="167" t="s">
        <v>1</v>
      </c>
      <c r="F220" s="168" t="s">
        <v>263</v>
      </c>
      <c r="H220" s="169">
        <v>0.14249999999999999</v>
      </c>
      <c r="L220" s="165"/>
      <c r="M220" s="170"/>
      <c r="N220" s="171"/>
      <c r="O220" s="171"/>
      <c r="P220" s="171"/>
      <c r="Q220" s="171"/>
      <c r="R220" s="171"/>
      <c r="S220" s="171"/>
      <c r="T220" s="172"/>
      <c r="AT220" s="167" t="s">
        <v>175</v>
      </c>
      <c r="AU220" s="167" t="s">
        <v>84</v>
      </c>
      <c r="AV220" s="13" t="s">
        <v>84</v>
      </c>
      <c r="AW220" s="13" t="s">
        <v>29</v>
      </c>
      <c r="AX220" s="13" t="s">
        <v>71</v>
      </c>
      <c r="AY220" s="167" t="s">
        <v>167</v>
      </c>
    </row>
    <row r="221" spans="1:65" s="13" customFormat="1" ht="11.25">
      <c r="B221" s="165"/>
      <c r="D221" s="166" t="s">
        <v>175</v>
      </c>
      <c r="E221" s="167" t="s">
        <v>1</v>
      </c>
      <c r="F221" s="168" t="s">
        <v>264</v>
      </c>
      <c r="H221" s="169">
        <v>9.7500000000000003E-2</v>
      </c>
      <c r="L221" s="165"/>
      <c r="M221" s="170"/>
      <c r="N221" s="171"/>
      <c r="O221" s="171"/>
      <c r="P221" s="171"/>
      <c r="Q221" s="171"/>
      <c r="R221" s="171"/>
      <c r="S221" s="171"/>
      <c r="T221" s="172"/>
      <c r="AT221" s="167" t="s">
        <v>175</v>
      </c>
      <c r="AU221" s="167" t="s">
        <v>84</v>
      </c>
      <c r="AV221" s="13" t="s">
        <v>84</v>
      </c>
      <c r="AW221" s="13" t="s">
        <v>29</v>
      </c>
      <c r="AX221" s="13" t="s">
        <v>71</v>
      </c>
      <c r="AY221" s="167" t="s">
        <v>167</v>
      </c>
    </row>
    <row r="222" spans="1:65" s="13" customFormat="1" ht="11.25">
      <c r="B222" s="165"/>
      <c r="D222" s="166" t="s">
        <v>175</v>
      </c>
      <c r="E222" s="167" t="s">
        <v>1</v>
      </c>
      <c r="F222" s="168" t="s">
        <v>265</v>
      </c>
      <c r="H222" s="169">
        <v>0.09</v>
      </c>
      <c r="L222" s="165"/>
      <c r="M222" s="170"/>
      <c r="N222" s="171"/>
      <c r="O222" s="171"/>
      <c r="P222" s="171"/>
      <c r="Q222" s="171"/>
      <c r="R222" s="171"/>
      <c r="S222" s="171"/>
      <c r="T222" s="172"/>
      <c r="AT222" s="167" t="s">
        <v>175</v>
      </c>
      <c r="AU222" s="167" t="s">
        <v>84</v>
      </c>
      <c r="AV222" s="13" t="s">
        <v>84</v>
      </c>
      <c r="AW222" s="13" t="s">
        <v>29</v>
      </c>
      <c r="AX222" s="13" t="s">
        <v>71</v>
      </c>
      <c r="AY222" s="167" t="s">
        <v>167</v>
      </c>
    </row>
    <row r="223" spans="1:65" s="13" customFormat="1" ht="11.25">
      <c r="B223" s="165"/>
      <c r="D223" s="166" t="s">
        <v>175</v>
      </c>
      <c r="E223" s="167" t="s">
        <v>1</v>
      </c>
      <c r="F223" s="168" t="s">
        <v>266</v>
      </c>
      <c r="H223" s="169">
        <v>0.24</v>
      </c>
      <c r="L223" s="165"/>
      <c r="M223" s="170"/>
      <c r="N223" s="171"/>
      <c r="O223" s="171"/>
      <c r="P223" s="171"/>
      <c r="Q223" s="171"/>
      <c r="R223" s="171"/>
      <c r="S223" s="171"/>
      <c r="T223" s="172"/>
      <c r="AT223" s="167" t="s">
        <v>175</v>
      </c>
      <c r="AU223" s="167" t="s">
        <v>84</v>
      </c>
      <c r="AV223" s="13" t="s">
        <v>84</v>
      </c>
      <c r="AW223" s="13" t="s">
        <v>29</v>
      </c>
      <c r="AX223" s="13" t="s">
        <v>71</v>
      </c>
      <c r="AY223" s="167" t="s">
        <v>167</v>
      </c>
    </row>
    <row r="224" spans="1:65" s="13" customFormat="1" ht="11.25">
      <c r="B224" s="165"/>
      <c r="D224" s="166" t="s">
        <v>175</v>
      </c>
      <c r="E224" s="167" t="s">
        <v>1</v>
      </c>
      <c r="F224" s="168" t="s">
        <v>267</v>
      </c>
      <c r="H224" s="169">
        <v>0.24375000000000002</v>
      </c>
      <c r="L224" s="165"/>
      <c r="M224" s="170"/>
      <c r="N224" s="171"/>
      <c r="O224" s="171"/>
      <c r="P224" s="171"/>
      <c r="Q224" s="171"/>
      <c r="R224" s="171"/>
      <c r="S224" s="171"/>
      <c r="T224" s="172"/>
      <c r="AT224" s="167" t="s">
        <v>175</v>
      </c>
      <c r="AU224" s="167" t="s">
        <v>84</v>
      </c>
      <c r="AV224" s="13" t="s">
        <v>84</v>
      </c>
      <c r="AW224" s="13" t="s">
        <v>29</v>
      </c>
      <c r="AX224" s="13" t="s">
        <v>71</v>
      </c>
      <c r="AY224" s="167" t="s">
        <v>167</v>
      </c>
    </row>
    <row r="225" spans="1:65" s="13" customFormat="1" ht="11.25">
      <c r="B225" s="165"/>
      <c r="D225" s="166" t="s">
        <v>175</v>
      </c>
      <c r="E225" s="167" t="s">
        <v>1</v>
      </c>
      <c r="F225" s="168" t="s">
        <v>268</v>
      </c>
      <c r="H225" s="169">
        <v>0.6</v>
      </c>
      <c r="L225" s="165"/>
      <c r="M225" s="170"/>
      <c r="N225" s="171"/>
      <c r="O225" s="171"/>
      <c r="P225" s="171"/>
      <c r="Q225" s="171"/>
      <c r="R225" s="171"/>
      <c r="S225" s="171"/>
      <c r="T225" s="172"/>
      <c r="AT225" s="167" t="s">
        <v>175</v>
      </c>
      <c r="AU225" s="167" t="s">
        <v>84</v>
      </c>
      <c r="AV225" s="13" t="s">
        <v>84</v>
      </c>
      <c r="AW225" s="13" t="s">
        <v>29</v>
      </c>
      <c r="AX225" s="13" t="s">
        <v>71</v>
      </c>
      <c r="AY225" s="167" t="s">
        <v>167</v>
      </c>
    </row>
    <row r="226" spans="1:65" s="13" customFormat="1" ht="11.25">
      <c r="B226" s="165"/>
      <c r="D226" s="166" t="s">
        <v>175</v>
      </c>
      <c r="E226" s="167" t="s">
        <v>1</v>
      </c>
      <c r="F226" s="168" t="s">
        <v>269</v>
      </c>
      <c r="H226" s="169">
        <v>0.1875</v>
      </c>
      <c r="L226" s="165"/>
      <c r="M226" s="170"/>
      <c r="N226" s="171"/>
      <c r="O226" s="171"/>
      <c r="P226" s="171"/>
      <c r="Q226" s="171"/>
      <c r="R226" s="171"/>
      <c r="S226" s="171"/>
      <c r="T226" s="172"/>
      <c r="AT226" s="167" t="s">
        <v>175</v>
      </c>
      <c r="AU226" s="167" t="s">
        <v>84</v>
      </c>
      <c r="AV226" s="13" t="s">
        <v>84</v>
      </c>
      <c r="AW226" s="13" t="s">
        <v>29</v>
      </c>
      <c r="AX226" s="13" t="s">
        <v>71</v>
      </c>
      <c r="AY226" s="167" t="s">
        <v>167</v>
      </c>
    </row>
    <row r="227" spans="1:65" s="14" customFormat="1" ht="11.25">
      <c r="B227" s="173"/>
      <c r="D227" s="166" t="s">
        <v>175</v>
      </c>
      <c r="E227" s="174" t="s">
        <v>1</v>
      </c>
      <c r="F227" s="175" t="s">
        <v>178</v>
      </c>
      <c r="H227" s="176">
        <v>10.22625</v>
      </c>
      <c r="L227" s="173"/>
      <c r="M227" s="177"/>
      <c r="N227" s="178"/>
      <c r="O227" s="178"/>
      <c r="P227" s="178"/>
      <c r="Q227" s="178"/>
      <c r="R227" s="178"/>
      <c r="S227" s="178"/>
      <c r="T227" s="179"/>
      <c r="AT227" s="174" t="s">
        <v>175</v>
      </c>
      <c r="AU227" s="174" t="s">
        <v>84</v>
      </c>
      <c r="AV227" s="14" t="s">
        <v>173</v>
      </c>
      <c r="AW227" s="14" t="s">
        <v>29</v>
      </c>
      <c r="AX227" s="14" t="s">
        <v>78</v>
      </c>
      <c r="AY227" s="174" t="s">
        <v>167</v>
      </c>
    </row>
    <row r="228" spans="1:65" s="2" customFormat="1" ht="16.5" customHeight="1">
      <c r="A228" s="28"/>
      <c r="B228" s="151"/>
      <c r="C228" s="152" t="s">
        <v>270</v>
      </c>
      <c r="D228" s="152" t="s">
        <v>169</v>
      </c>
      <c r="E228" s="153" t="s">
        <v>271</v>
      </c>
      <c r="F228" s="154" t="s">
        <v>272</v>
      </c>
      <c r="G228" s="155" t="s">
        <v>212</v>
      </c>
      <c r="H228" s="156">
        <v>75.495000000000005</v>
      </c>
      <c r="I228" s="156">
        <v>15.917999999999999</v>
      </c>
      <c r="J228" s="156">
        <f>ROUND(I228*H228,3)</f>
        <v>1201.729</v>
      </c>
      <c r="K228" s="157"/>
      <c r="L228" s="29"/>
      <c r="M228" s="158" t="s">
        <v>1</v>
      </c>
      <c r="N228" s="159" t="s">
        <v>37</v>
      </c>
      <c r="O228" s="160">
        <v>1.18</v>
      </c>
      <c r="P228" s="160">
        <f>O228*H228</f>
        <v>89.084100000000007</v>
      </c>
      <c r="Q228" s="160">
        <v>0.13284816399999999</v>
      </c>
      <c r="R228" s="160">
        <f>Q228*H228</f>
        <v>10.02937214118</v>
      </c>
      <c r="S228" s="160">
        <v>0</v>
      </c>
      <c r="T228" s="161">
        <f>S228*H228</f>
        <v>0</v>
      </c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R228" s="162" t="s">
        <v>173</v>
      </c>
      <c r="AT228" s="162" t="s">
        <v>169</v>
      </c>
      <c r="AU228" s="162" t="s">
        <v>84</v>
      </c>
      <c r="AY228" s="16" t="s">
        <v>167</v>
      </c>
      <c r="BE228" s="163">
        <f>IF(N228="základná",J228,0)</f>
        <v>0</v>
      </c>
      <c r="BF228" s="163">
        <f>IF(N228="znížená",J228,0)</f>
        <v>1201.729</v>
      </c>
      <c r="BG228" s="163">
        <f>IF(N228="zákl. prenesená",J228,0)</f>
        <v>0</v>
      </c>
      <c r="BH228" s="163">
        <f>IF(N228="zníž. prenesená",J228,0)</f>
        <v>0</v>
      </c>
      <c r="BI228" s="163">
        <f>IF(N228="nulová",J228,0)</f>
        <v>0</v>
      </c>
      <c r="BJ228" s="16" t="s">
        <v>84</v>
      </c>
      <c r="BK228" s="164">
        <f>ROUND(I228*H228,3)</f>
        <v>1201.729</v>
      </c>
      <c r="BL228" s="16" t="s">
        <v>173</v>
      </c>
      <c r="BM228" s="162" t="s">
        <v>273</v>
      </c>
    </row>
    <row r="229" spans="1:65" s="13" customFormat="1" ht="11.25">
      <c r="B229" s="165"/>
      <c r="D229" s="166" t="s">
        <v>175</v>
      </c>
      <c r="E229" s="167" t="s">
        <v>1</v>
      </c>
      <c r="F229" s="168" t="s">
        <v>274</v>
      </c>
      <c r="H229" s="169">
        <v>57.039999999999992</v>
      </c>
      <c r="L229" s="165"/>
      <c r="M229" s="170"/>
      <c r="N229" s="171"/>
      <c r="O229" s="171"/>
      <c r="P229" s="171"/>
      <c r="Q229" s="171"/>
      <c r="R229" s="171"/>
      <c r="S229" s="171"/>
      <c r="T229" s="172"/>
      <c r="AT229" s="167" t="s">
        <v>175</v>
      </c>
      <c r="AU229" s="167" t="s">
        <v>84</v>
      </c>
      <c r="AV229" s="13" t="s">
        <v>84</v>
      </c>
      <c r="AW229" s="13" t="s">
        <v>29</v>
      </c>
      <c r="AX229" s="13" t="s">
        <v>71</v>
      </c>
      <c r="AY229" s="167" t="s">
        <v>167</v>
      </c>
    </row>
    <row r="230" spans="1:65" s="13" customFormat="1" ht="11.25">
      <c r="B230" s="165"/>
      <c r="D230" s="166" t="s">
        <v>175</v>
      </c>
      <c r="E230" s="167" t="s">
        <v>1</v>
      </c>
      <c r="F230" s="168" t="s">
        <v>275</v>
      </c>
      <c r="H230" s="169">
        <v>1.52</v>
      </c>
      <c r="L230" s="165"/>
      <c r="M230" s="170"/>
      <c r="N230" s="171"/>
      <c r="O230" s="171"/>
      <c r="P230" s="171"/>
      <c r="Q230" s="171"/>
      <c r="R230" s="171"/>
      <c r="S230" s="171"/>
      <c r="T230" s="172"/>
      <c r="AT230" s="167" t="s">
        <v>175</v>
      </c>
      <c r="AU230" s="167" t="s">
        <v>84</v>
      </c>
      <c r="AV230" s="13" t="s">
        <v>84</v>
      </c>
      <c r="AW230" s="13" t="s">
        <v>29</v>
      </c>
      <c r="AX230" s="13" t="s">
        <v>71</v>
      </c>
      <c r="AY230" s="167" t="s">
        <v>167</v>
      </c>
    </row>
    <row r="231" spans="1:65" s="13" customFormat="1" ht="11.25">
      <c r="B231" s="165"/>
      <c r="D231" s="166" t="s">
        <v>175</v>
      </c>
      <c r="E231" s="167" t="s">
        <v>1</v>
      </c>
      <c r="F231" s="168" t="s">
        <v>276</v>
      </c>
      <c r="H231" s="169">
        <v>1.04</v>
      </c>
      <c r="L231" s="165"/>
      <c r="M231" s="170"/>
      <c r="N231" s="171"/>
      <c r="O231" s="171"/>
      <c r="P231" s="171"/>
      <c r="Q231" s="171"/>
      <c r="R231" s="171"/>
      <c r="S231" s="171"/>
      <c r="T231" s="172"/>
      <c r="AT231" s="167" t="s">
        <v>175</v>
      </c>
      <c r="AU231" s="167" t="s">
        <v>84</v>
      </c>
      <c r="AV231" s="13" t="s">
        <v>84</v>
      </c>
      <c r="AW231" s="13" t="s">
        <v>29</v>
      </c>
      <c r="AX231" s="13" t="s">
        <v>71</v>
      </c>
      <c r="AY231" s="167" t="s">
        <v>167</v>
      </c>
    </row>
    <row r="232" spans="1:65" s="13" customFormat="1" ht="11.25">
      <c r="B232" s="165"/>
      <c r="D232" s="166" t="s">
        <v>175</v>
      </c>
      <c r="E232" s="167" t="s">
        <v>1</v>
      </c>
      <c r="F232" s="168" t="s">
        <v>277</v>
      </c>
      <c r="H232" s="169">
        <v>0.96</v>
      </c>
      <c r="L232" s="165"/>
      <c r="M232" s="170"/>
      <c r="N232" s="171"/>
      <c r="O232" s="171"/>
      <c r="P232" s="171"/>
      <c r="Q232" s="171"/>
      <c r="R232" s="171"/>
      <c r="S232" s="171"/>
      <c r="T232" s="172"/>
      <c r="AT232" s="167" t="s">
        <v>175</v>
      </c>
      <c r="AU232" s="167" t="s">
        <v>84</v>
      </c>
      <c r="AV232" s="13" t="s">
        <v>84</v>
      </c>
      <c r="AW232" s="13" t="s">
        <v>29</v>
      </c>
      <c r="AX232" s="13" t="s">
        <v>71</v>
      </c>
      <c r="AY232" s="167" t="s">
        <v>167</v>
      </c>
    </row>
    <row r="233" spans="1:65" s="13" customFormat="1" ht="11.25">
      <c r="B233" s="165"/>
      <c r="D233" s="166" t="s">
        <v>175</v>
      </c>
      <c r="E233" s="167" t="s">
        <v>1</v>
      </c>
      <c r="F233" s="168" t="s">
        <v>278</v>
      </c>
      <c r="H233" s="169">
        <v>2.5600000000000005</v>
      </c>
      <c r="L233" s="165"/>
      <c r="M233" s="170"/>
      <c r="N233" s="171"/>
      <c r="O233" s="171"/>
      <c r="P233" s="171"/>
      <c r="Q233" s="171"/>
      <c r="R233" s="171"/>
      <c r="S233" s="171"/>
      <c r="T233" s="172"/>
      <c r="AT233" s="167" t="s">
        <v>175</v>
      </c>
      <c r="AU233" s="167" t="s">
        <v>84</v>
      </c>
      <c r="AV233" s="13" t="s">
        <v>84</v>
      </c>
      <c r="AW233" s="13" t="s">
        <v>29</v>
      </c>
      <c r="AX233" s="13" t="s">
        <v>71</v>
      </c>
      <c r="AY233" s="167" t="s">
        <v>167</v>
      </c>
    </row>
    <row r="234" spans="1:65" s="13" customFormat="1" ht="11.25">
      <c r="B234" s="165"/>
      <c r="D234" s="166" t="s">
        <v>175</v>
      </c>
      <c r="E234" s="167" t="s">
        <v>1</v>
      </c>
      <c r="F234" s="168" t="s">
        <v>279</v>
      </c>
      <c r="H234" s="169">
        <v>2.9250000000000003</v>
      </c>
      <c r="L234" s="165"/>
      <c r="M234" s="170"/>
      <c r="N234" s="171"/>
      <c r="O234" s="171"/>
      <c r="P234" s="171"/>
      <c r="Q234" s="171"/>
      <c r="R234" s="171"/>
      <c r="S234" s="171"/>
      <c r="T234" s="172"/>
      <c r="AT234" s="167" t="s">
        <v>175</v>
      </c>
      <c r="AU234" s="167" t="s">
        <v>84</v>
      </c>
      <c r="AV234" s="13" t="s">
        <v>84</v>
      </c>
      <c r="AW234" s="13" t="s">
        <v>29</v>
      </c>
      <c r="AX234" s="13" t="s">
        <v>71</v>
      </c>
      <c r="AY234" s="167" t="s">
        <v>167</v>
      </c>
    </row>
    <row r="235" spans="1:65" s="13" customFormat="1" ht="11.25">
      <c r="B235" s="165"/>
      <c r="D235" s="166" t="s">
        <v>175</v>
      </c>
      <c r="E235" s="167" t="s">
        <v>1</v>
      </c>
      <c r="F235" s="168" t="s">
        <v>280</v>
      </c>
      <c r="H235" s="169">
        <v>7.1999999999999993</v>
      </c>
      <c r="L235" s="165"/>
      <c r="M235" s="170"/>
      <c r="N235" s="171"/>
      <c r="O235" s="171"/>
      <c r="P235" s="171"/>
      <c r="Q235" s="171"/>
      <c r="R235" s="171"/>
      <c r="S235" s="171"/>
      <c r="T235" s="172"/>
      <c r="AT235" s="167" t="s">
        <v>175</v>
      </c>
      <c r="AU235" s="167" t="s">
        <v>84</v>
      </c>
      <c r="AV235" s="13" t="s">
        <v>84</v>
      </c>
      <c r="AW235" s="13" t="s">
        <v>29</v>
      </c>
      <c r="AX235" s="13" t="s">
        <v>71</v>
      </c>
      <c r="AY235" s="167" t="s">
        <v>167</v>
      </c>
    </row>
    <row r="236" spans="1:65" s="13" customFormat="1" ht="11.25">
      <c r="B236" s="165"/>
      <c r="D236" s="166" t="s">
        <v>175</v>
      </c>
      <c r="E236" s="167" t="s">
        <v>1</v>
      </c>
      <c r="F236" s="168" t="s">
        <v>281</v>
      </c>
      <c r="H236" s="169">
        <v>2.25</v>
      </c>
      <c r="L236" s="165"/>
      <c r="M236" s="170"/>
      <c r="N236" s="171"/>
      <c r="O236" s="171"/>
      <c r="P236" s="171"/>
      <c r="Q236" s="171"/>
      <c r="R236" s="171"/>
      <c r="S236" s="171"/>
      <c r="T236" s="172"/>
      <c r="AT236" s="167" t="s">
        <v>175</v>
      </c>
      <c r="AU236" s="167" t="s">
        <v>84</v>
      </c>
      <c r="AV236" s="13" t="s">
        <v>84</v>
      </c>
      <c r="AW236" s="13" t="s">
        <v>29</v>
      </c>
      <c r="AX236" s="13" t="s">
        <v>71</v>
      </c>
      <c r="AY236" s="167" t="s">
        <v>167</v>
      </c>
    </row>
    <row r="237" spans="1:65" s="14" customFormat="1" ht="11.25">
      <c r="B237" s="173"/>
      <c r="D237" s="166" t="s">
        <v>175</v>
      </c>
      <c r="E237" s="174" t="s">
        <v>1</v>
      </c>
      <c r="F237" s="175" t="s">
        <v>178</v>
      </c>
      <c r="H237" s="176">
        <v>75.495000000000005</v>
      </c>
      <c r="L237" s="173"/>
      <c r="M237" s="177"/>
      <c r="N237" s="178"/>
      <c r="O237" s="178"/>
      <c r="P237" s="178"/>
      <c r="Q237" s="178"/>
      <c r="R237" s="178"/>
      <c r="S237" s="178"/>
      <c r="T237" s="179"/>
      <c r="AT237" s="174" t="s">
        <v>175</v>
      </c>
      <c r="AU237" s="174" t="s">
        <v>84</v>
      </c>
      <c r="AV237" s="14" t="s">
        <v>173</v>
      </c>
      <c r="AW237" s="14" t="s">
        <v>29</v>
      </c>
      <c r="AX237" s="14" t="s">
        <v>78</v>
      </c>
      <c r="AY237" s="174" t="s">
        <v>167</v>
      </c>
    </row>
    <row r="238" spans="1:65" s="2" customFormat="1" ht="16.5" customHeight="1">
      <c r="A238" s="28"/>
      <c r="B238" s="151"/>
      <c r="C238" s="152" t="s">
        <v>282</v>
      </c>
      <c r="D238" s="152" t="s">
        <v>169</v>
      </c>
      <c r="E238" s="153" t="s">
        <v>283</v>
      </c>
      <c r="F238" s="154" t="s">
        <v>284</v>
      </c>
      <c r="G238" s="155" t="s">
        <v>212</v>
      </c>
      <c r="H238" s="156">
        <v>75.495000000000005</v>
      </c>
      <c r="I238" s="156">
        <v>4.4939999999999998</v>
      </c>
      <c r="J238" s="156">
        <f>ROUND(I238*H238,3)</f>
        <v>339.27499999999998</v>
      </c>
      <c r="K238" s="157"/>
      <c r="L238" s="29"/>
      <c r="M238" s="158" t="s">
        <v>1</v>
      </c>
      <c r="N238" s="159" t="s">
        <v>37</v>
      </c>
      <c r="O238" s="160">
        <v>0.49299999999999999</v>
      </c>
      <c r="P238" s="160">
        <f>O238*H238</f>
        <v>37.219035000000005</v>
      </c>
      <c r="Q238" s="160">
        <v>0</v>
      </c>
      <c r="R238" s="160">
        <f>Q238*H238</f>
        <v>0</v>
      </c>
      <c r="S238" s="160">
        <v>0</v>
      </c>
      <c r="T238" s="161">
        <f>S238*H238</f>
        <v>0</v>
      </c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R238" s="162" t="s">
        <v>173</v>
      </c>
      <c r="AT238" s="162" t="s">
        <v>169</v>
      </c>
      <c r="AU238" s="162" t="s">
        <v>84</v>
      </c>
      <c r="AY238" s="16" t="s">
        <v>167</v>
      </c>
      <c r="BE238" s="163">
        <f>IF(N238="základná",J238,0)</f>
        <v>0</v>
      </c>
      <c r="BF238" s="163">
        <f>IF(N238="znížená",J238,0)</f>
        <v>339.27499999999998</v>
      </c>
      <c r="BG238" s="163">
        <f>IF(N238="zákl. prenesená",J238,0)</f>
        <v>0</v>
      </c>
      <c r="BH238" s="163">
        <f>IF(N238="zníž. prenesená",J238,0)</f>
        <v>0</v>
      </c>
      <c r="BI238" s="163">
        <f>IF(N238="nulová",J238,0)</f>
        <v>0</v>
      </c>
      <c r="BJ238" s="16" t="s">
        <v>84</v>
      </c>
      <c r="BK238" s="164">
        <f>ROUND(I238*H238,3)</f>
        <v>339.27499999999998</v>
      </c>
      <c r="BL238" s="16" t="s">
        <v>173</v>
      </c>
      <c r="BM238" s="162" t="s">
        <v>285</v>
      </c>
    </row>
    <row r="239" spans="1:65" s="2" customFormat="1" ht="21.75" customHeight="1">
      <c r="A239" s="28"/>
      <c r="B239" s="151"/>
      <c r="C239" s="152" t="s">
        <v>286</v>
      </c>
      <c r="D239" s="152" t="s">
        <v>169</v>
      </c>
      <c r="E239" s="153" t="s">
        <v>287</v>
      </c>
      <c r="F239" s="154" t="s">
        <v>288</v>
      </c>
      <c r="G239" s="155" t="s">
        <v>212</v>
      </c>
      <c r="H239" s="156">
        <v>24.913</v>
      </c>
      <c r="I239" s="156">
        <v>1.087</v>
      </c>
      <c r="J239" s="156">
        <f>ROUND(I239*H239,3)</f>
        <v>27.08</v>
      </c>
      <c r="K239" s="157"/>
      <c r="L239" s="29"/>
      <c r="M239" s="158" t="s">
        <v>1</v>
      </c>
      <c r="N239" s="159" t="s">
        <v>37</v>
      </c>
      <c r="O239" s="160">
        <v>0.10100000000000001</v>
      </c>
      <c r="P239" s="160">
        <f>O239*H239</f>
        <v>2.516213</v>
      </c>
      <c r="Q239" s="160">
        <v>9.2787000000000008E-3</v>
      </c>
      <c r="R239" s="160">
        <f>Q239*H239</f>
        <v>0.23116025310000002</v>
      </c>
      <c r="S239" s="160">
        <v>0</v>
      </c>
      <c r="T239" s="161">
        <f>S239*H239</f>
        <v>0</v>
      </c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R239" s="162" t="s">
        <v>173</v>
      </c>
      <c r="AT239" s="162" t="s">
        <v>169</v>
      </c>
      <c r="AU239" s="162" t="s">
        <v>84</v>
      </c>
      <c r="AY239" s="16" t="s">
        <v>167</v>
      </c>
      <c r="BE239" s="163">
        <f>IF(N239="základná",J239,0)</f>
        <v>0</v>
      </c>
      <c r="BF239" s="163">
        <f>IF(N239="znížená",J239,0)</f>
        <v>27.08</v>
      </c>
      <c r="BG239" s="163">
        <f>IF(N239="zákl. prenesená",J239,0)</f>
        <v>0</v>
      </c>
      <c r="BH239" s="163">
        <f>IF(N239="zníž. prenesená",J239,0)</f>
        <v>0</v>
      </c>
      <c r="BI239" s="163">
        <f>IF(N239="nulová",J239,0)</f>
        <v>0</v>
      </c>
      <c r="BJ239" s="16" t="s">
        <v>84</v>
      </c>
      <c r="BK239" s="164">
        <f>ROUND(I239*H239,3)</f>
        <v>27.08</v>
      </c>
      <c r="BL239" s="16" t="s">
        <v>173</v>
      </c>
      <c r="BM239" s="162" t="s">
        <v>289</v>
      </c>
    </row>
    <row r="240" spans="1:65" s="13" customFormat="1" ht="11.25">
      <c r="B240" s="165"/>
      <c r="D240" s="166" t="s">
        <v>175</v>
      </c>
      <c r="F240" s="168" t="s">
        <v>290</v>
      </c>
      <c r="H240" s="169">
        <v>24.913</v>
      </c>
      <c r="L240" s="165"/>
      <c r="M240" s="170"/>
      <c r="N240" s="171"/>
      <c r="O240" s="171"/>
      <c r="P240" s="171"/>
      <c r="Q240" s="171"/>
      <c r="R240" s="171"/>
      <c r="S240" s="171"/>
      <c r="T240" s="172"/>
      <c r="AT240" s="167" t="s">
        <v>175</v>
      </c>
      <c r="AU240" s="167" t="s">
        <v>84</v>
      </c>
      <c r="AV240" s="13" t="s">
        <v>84</v>
      </c>
      <c r="AW240" s="13" t="s">
        <v>3</v>
      </c>
      <c r="AX240" s="13" t="s">
        <v>78</v>
      </c>
      <c r="AY240" s="167" t="s">
        <v>167</v>
      </c>
    </row>
    <row r="241" spans="1:65" s="2" customFormat="1" ht="16.5" customHeight="1">
      <c r="A241" s="28"/>
      <c r="B241" s="151"/>
      <c r="C241" s="152" t="s">
        <v>291</v>
      </c>
      <c r="D241" s="152" t="s">
        <v>169</v>
      </c>
      <c r="E241" s="153" t="s">
        <v>292</v>
      </c>
      <c r="F241" s="154" t="s">
        <v>293</v>
      </c>
      <c r="G241" s="155" t="s">
        <v>294</v>
      </c>
      <c r="H241" s="156">
        <v>0.48399999999999999</v>
      </c>
      <c r="I241" s="156">
        <v>1521.299</v>
      </c>
      <c r="J241" s="156">
        <f>ROUND(I241*H241,3)</f>
        <v>736.30899999999997</v>
      </c>
      <c r="K241" s="157"/>
      <c r="L241" s="29"/>
      <c r="M241" s="158" t="s">
        <v>1</v>
      </c>
      <c r="N241" s="159" t="s">
        <v>37</v>
      </c>
      <c r="O241" s="160">
        <v>25.632000000000001</v>
      </c>
      <c r="P241" s="160">
        <f>O241*H241</f>
        <v>12.405888000000001</v>
      </c>
      <c r="Q241" s="160">
        <v>1.0118254499999999</v>
      </c>
      <c r="R241" s="160">
        <f>Q241*H241</f>
        <v>0.48972351779999995</v>
      </c>
      <c r="S241" s="160">
        <v>0</v>
      </c>
      <c r="T241" s="161">
        <f>S241*H241</f>
        <v>0</v>
      </c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R241" s="162" t="s">
        <v>173</v>
      </c>
      <c r="AT241" s="162" t="s">
        <v>169</v>
      </c>
      <c r="AU241" s="162" t="s">
        <v>84</v>
      </c>
      <c r="AY241" s="16" t="s">
        <v>167</v>
      </c>
      <c r="BE241" s="163">
        <f>IF(N241="základná",J241,0)</f>
        <v>0</v>
      </c>
      <c r="BF241" s="163">
        <f>IF(N241="znížená",J241,0)</f>
        <v>736.30899999999997</v>
      </c>
      <c r="BG241" s="163">
        <f>IF(N241="zákl. prenesená",J241,0)</f>
        <v>0</v>
      </c>
      <c r="BH241" s="163">
        <f>IF(N241="zníž. prenesená",J241,0)</f>
        <v>0</v>
      </c>
      <c r="BI241" s="163">
        <f>IF(N241="nulová",J241,0)</f>
        <v>0</v>
      </c>
      <c r="BJ241" s="16" t="s">
        <v>84</v>
      </c>
      <c r="BK241" s="164">
        <f>ROUND(I241*H241,3)</f>
        <v>736.30899999999997</v>
      </c>
      <c r="BL241" s="16" t="s">
        <v>173</v>
      </c>
      <c r="BM241" s="162" t="s">
        <v>295</v>
      </c>
    </row>
    <row r="242" spans="1:65" s="2" customFormat="1" ht="21.75" customHeight="1">
      <c r="A242" s="28"/>
      <c r="B242" s="151"/>
      <c r="C242" s="152" t="s">
        <v>7</v>
      </c>
      <c r="D242" s="152" t="s">
        <v>169</v>
      </c>
      <c r="E242" s="153" t="s">
        <v>296</v>
      </c>
      <c r="F242" s="154" t="s">
        <v>297</v>
      </c>
      <c r="G242" s="155" t="s">
        <v>212</v>
      </c>
      <c r="H242" s="156">
        <v>23.808</v>
      </c>
      <c r="I242" s="156">
        <v>15.441000000000001</v>
      </c>
      <c r="J242" s="156">
        <f>ROUND(I242*H242,3)</f>
        <v>367.61900000000003</v>
      </c>
      <c r="K242" s="157"/>
      <c r="L242" s="29"/>
      <c r="M242" s="158" t="s">
        <v>1</v>
      </c>
      <c r="N242" s="159" t="s">
        <v>37</v>
      </c>
      <c r="O242" s="160">
        <v>0.50700000000000001</v>
      </c>
      <c r="P242" s="160">
        <f>O242*H242</f>
        <v>12.070656</v>
      </c>
      <c r="Q242" s="160">
        <v>0.10221</v>
      </c>
      <c r="R242" s="160">
        <f>Q242*H242</f>
        <v>2.43341568</v>
      </c>
      <c r="S242" s="160">
        <v>0</v>
      </c>
      <c r="T242" s="161">
        <f>S242*H242</f>
        <v>0</v>
      </c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R242" s="162" t="s">
        <v>173</v>
      </c>
      <c r="AT242" s="162" t="s">
        <v>169</v>
      </c>
      <c r="AU242" s="162" t="s">
        <v>84</v>
      </c>
      <c r="AY242" s="16" t="s">
        <v>167</v>
      </c>
      <c r="BE242" s="163">
        <f>IF(N242="základná",J242,0)</f>
        <v>0</v>
      </c>
      <c r="BF242" s="163">
        <f>IF(N242="znížená",J242,0)</f>
        <v>367.61900000000003</v>
      </c>
      <c r="BG242" s="163">
        <f>IF(N242="zákl. prenesená",J242,0)</f>
        <v>0</v>
      </c>
      <c r="BH242" s="163">
        <f>IF(N242="zníž. prenesená",J242,0)</f>
        <v>0</v>
      </c>
      <c r="BI242" s="163">
        <f>IF(N242="nulová",J242,0)</f>
        <v>0</v>
      </c>
      <c r="BJ242" s="16" t="s">
        <v>84</v>
      </c>
      <c r="BK242" s="164">
        <f>ROUND(I242*H242,3)</f>
        <v>367.61900000000003</v>
      </c>
      <c r="BL242" s="16" t="s">
        <v>173</v>
      </c>
      <c r="BM242" s="162" t="s">
        <v>298</v>
      </c>
    </row>
    <row r="243" spans="1:65" s="13" customFormat="1" ht="11.25">
      <c r="B243" s="165"/>
      <c r="D243" s="166" t="s">
        <v>175</v>
      </c>
      <c r="E243" s="167" t="s">
        <v>1</v>
      </c>
      <c r="F243" s="168" t="s">
        <v>299</v>
      </c>
      <c r="H243" s="169">
        <v>31.007999999999999</v>
      </c>
      <c r="L243" s="165"/>
      <c r="M243" s="170"/>
      <c r="N243" s="171"/>
      <c r="O243" s="171"/>
      <c r="P243" s="171"/>
      <c r="Q243" s="171"/>
      <c r="R243" s="171"/>
      <c r="S243" s="171"/>
      <c r="T243" s="172"/>
      <c r="AT243" s="167" t="s">
        <v>175</v>
      </c>
      <c r="AU243" s="167" t="s">
        <v>84</v>
      </c>
      <c r="AV243" s="13" t="s">
        <v>84</v>
      </c>
      <c r="AW243" s="13" t="s">
        <v>29</v>
      </c>
      <c r="AX243" s="13" t="s">
        <v>71</v>
      </c>
      <c r="AY243" s="167" t="s">
        <v>167</v>
      </c>
    </row>
    <row r="244" spans="1:65" s="13" customFormat="1" ht="11.25">
      <c r="B244" s="165"/>
      <c r="D244" s="166" t="s">
        <v>175</v>
      </c>
      <c r="E244" s="167" t="s">
        <v>1</v>
      </c>
      <c r="F244" s="168" t="s">
        <v>300</v>
      </c>
      <c r="H244" s="169">
        <v>-7.1999999999999993</v>
      </c>
      <c r="L244" s="165"/>
      <c r="M244" s="170"/>
      <c r="N244" s="171"/>
      <c r="O244" s="171"/>
      <c r="P244" s="171"/>
      <c r="Q244" s="171"/>
      <c r="R244" s="171"/>
      <c r="S244" s="171"/>
      <c r="T244" s="172"/>
      <c r="AT244" s="167" t="s">
        <v>175</v>
      </c>
      <c r="AU244" s="167" t="s">
        <v>84</v>
      </c>
      <c r="AV244" s="13" t="s">
        <v>84</v>
      </c>
      <c r="AW244" s="13" t="s">
        <v>29</v>
      </c>
      <c r="AX244" s="13" t="s">
        <v>71</v>
      </c>
      <c r="AY244" s="167" t="s">
        <v>167</v>
      </c>
    </row>
    <row r="245" spans="1:65" s="14" customFormat="1" ht="11.25">
      <c r="B245" s="173"/>
      <c r="D245" s="166" t="s">
        <v>175</v>
      </c>
      <c r="E245" s="174" t="s">
        <v>1</v>
      </c>
      <c r="F245" s="175" t="s">
        <v>178</v>
      </c>
      <c r="H245" s="176">
        <v>23.808</v>
      </c>
      <c r="L245" s="173"/>
      <c r="M245" s="177"/>
      <c r="N245" s="178"/>
      <c r="O245" s="178"/>
      <c r="P245" s="178"/>
      <c r="Q245" s="178"/>
      <c r="R245" s="178"/>
      <c r="S245" s="178"/>
      <c r="T245" s="179"/>
      <c r="AT245" s="174" t="s">
        <v>175</v>
      </c>
      <c r="AU245" s="174" t="s">
        <v>84</v>
      </c>
      <c r="AV245" s="14" t="s">
        <v>173</v>
      </c>
      <c r="AW245" s="14" t="s">
        <v>29</v>
      </c>
      <c r="AX245" s="14" t="s">
        <v>78</v>
      </c>
      <c r="AY245" s="174" t="s">
        <v>167</v>
      </c>
    </row>
    <row r="246" spans="1:65" s="2" customFormat="1" ht="21.75" customHeight="1">
      <c r="A246" s="28"/>
      <c r="B246" s="151"/>
      <c r="C246" s="152" t="s">
        <v>301</v>
      </c>
      <c r="D246" s="152" t="s">
        <v>169</v>
      </c>
      <c r="E246" s="153" t="s">
        <v>302</v>
      </c>
      <c r="F246" s="154" t="s">
        <v>303</v>
      </c>
      <c r="G246" s="155" t="s">
        <v>212</v>
      </c>
      <c r="H246" s="156">
        <v>36.924999999999997</v>
      </c>
      <c r="I246" s="156">
        <v>17.861000000000001</v>
      </c>
      <c r="J246" s="156">
        <f>ROUND(I246*H246,3)</f>
        <v>659.51700000000005</v>
      </c>
      <c r="K246" s="157"/>
      <c r="L246" s="29"/>
      <c r="M246" s="158" t="s">
        <v>1</v>
      </c>
      <c r="N246" s="159" t="s">
        <v>37</v>
      </c>
      <c r="O246" s="160">
        <v>0.51800000000000002</v>
      </c>
      <c r="P246" s="160">
        <f>O246*H246</f>
        <v>19.12715</v>
      </c>
      <c r="Q246" s="160">
        <v>0.11928994399999999</v>
      </c>
      <c r="R246" s="160">
        <f>Q246*H246</f>
        <v>4.4047811821999998</v>
      </c>
      <c r="S246" s="160">
        <v>0</v>
      </c>
      <c r="T246" s="161">
        <f>S246*H246</f>
        <v>0</v>
      </c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R246" s="162" t="s">
        <v>173</v>
      </c>
      <c r="AT246" s="162" t="s">
        <v>169</v>
      </c>
      <c r="AU246" s="162" t="s">
        <v>84</v>
      </c>
      <c r="AY246" s="16" t="s">
        <v>167</v>
      </c>
      <c r="BE246" s="163">
        <f>IF(N246="základná",J246,0)</f>
        <v>0</v>
      </c>
      <c r="BF246" s="163">
        <f>IF(N246="znížená",J246,0)</f>
        <v>659.51700000000005</v>
      </c>
      <c r="BG246" s="163">
        <f>IF(N246="zákl. prenesená",J246,0)</f>
        <v>0</v>
      </c>
      <c r="BH246" s="163">
        <f>IF(N246="zníž. prenesená",J246,0)</f>
        <v>0</v>
      </c>
      <c r="BI246" s="163">
        <f>IF(N246="nulová",J246,0)</f>
        <v>0</v>
      </c>
      <c r="BJ246" s="16" t="s">
        <v>84</v>
      </c>
      <c r="BK246" s="164">
        <f>ROUND(I246*H246,3)</f>
        <v>659.51700000000005</v>
      </c>
      <c r="BL246" s="16" t="s">
        <v>173</v>
      </c>
      <c r="BM246" s="162" t="s">
        <v>304</v>
      </c>
    </row>
    <row r="247" spans="1:65" s="13" customFormat="1" ht="11.25">
      <c r="B247" s="165"/>
      <c r="D247" s="166" t="s">
        <v>175</v>
      </c>
      <c r="E247" s="167" t="s">
        <v>1</v>
      </c>
      <c r="F247" s="168" t="s">
        <v>305</v>
      </c>
      <c r="H247" s="169">
        <v>38.125</v>
      </c>
      <c r="L247" s="165"/>
      <c r="M247" s="170"/>
      <c r="N247" s="171"/>
      <c r="O247" s="171"/>
      <c r="P247" s="171"/>
      <c r="Q247" s="171"/>
      <c r="R247" s="171"/>
      <c r="S247" s="171"/>
      <c r="T247" s="172"/>
      <c r="AT247" s="167" t="s">
        <v>175</v>
      </c>
      <c r="AU247" s="167" t="s">
        <v>84</v>
      </c>
      <c r="AV247" s="13" t="s">
        <v>84</v>
      </c>
      <c r="AW247" s="13" t="s">
        <v>29</v>
      </c>
      <c r="AX247" s="13" t="s">
        <v>71</v>
      </c>
      <c r="AY247" s="167" t="s">
        <v>167</v>
      </c>
    </row>
    <row r="248" spans="1:65" s="13" customFormat="1" ht="11.25">
      <c r="B248" s="165"/>
      <c r="D248" s="166" t="s">
        <v>175</v>
      </c>
      <c r="E248" s="167" t="s">
        <v>1</v>
      </c>
      <c r="F248" s="168" t="s">
        <v>306</v>
      </c>
      <c r="H248" s="169">
        <v>-1.2</v>
      </c>
      <c r="L248" s="165"/>
      <c r="M248" s="170"/>
      <c r="N248" s="171"/>
      <c r="O248" s="171"/>
      <c r="P248" s="171"/>
      <c r="Q248" s="171"/>
      <c r="R248" s="171"/>
      <c r="S248" s="171"/>
      <c r="T248" s="172"/>
      <c r="AT248" s="167" t="s">
        <v>175</v>
      </c>
      <c r="AU248" s="167" t="s">
        <v>84</v>
      </c>
      <c r="AV248" s="13" t="s">
        <v>84</v>
      </c>
      <c r="AW248" s="13" t="s">
        <v>29</v>
      </c>
      <c r="AX248" s="13" t="s">
        <v>71</v>
      </c>
      <c r="AY248" s="167" t="s">
        <v>167</v>
      </c>
    </row>
    <row r="249" spans="1:65" s="14" customFormat="1" ht="11.25">
      <c r="B249" s="173"/>
      <c r="D249" s="166" t="s">
        <v>175</v>
      </c>
      <c r="E249" s="174" t="s">
        <v>1</v>
      </c>
      <c r="F249" s="175" t="s">
        <v>178</v>
      </c>
      <c r="H249" s="176">
        <v>36.924999999999997</v>
      </c>
      <c r="L249" s="173"/>
      <c r="M249" s="177"/>
      <c r="N249" s="178"/>
      <c r="O249" s="178"/>
      <c r="P249" s="178"/>
      <c r="Q249" s="178"/>
      <c r="R249" s="178"/>
      <c r="S249" s="178"/>
      <c r="T249" s="179"/>
      <c r="AT249" s="174" t="s">
        <v>175</v>
      </c>
      <c r="AU249" s="174" t="s">
        <v>84</v>
      </c>
      <c r="AV249" s="14" t="s">
        <v>173</v>
      </c>
      <c r="AW249" s="14" t="s">
        <v>29</v>
      </c>
      <c r="AX249" s="14" t="s">
        <v>78</v>
      </c>
      <c r="AY249" s="174" t="s">
        <v>167</v>
      </c>
    </row>
    <row r="250" spans="1:65" s="2" customFormat="1" ht="21.75" customHeight="1">
      <c r="A250" s="28"/>
      <c r="B250" s="151"/>
      <c r="C250" s="152" t="s">
        <v>307</v>
      </c>
      <c r="D250" s="152" t="s">
        <v>169</v>
      </c>
      <c r="E250" s="153" t="s">
        <v>308</v>
      </c>
      <c r="F250" s="154" t="s">
        <v>309</v>
      </c>
      <c r="G250" s="155" t="s">
        <v>212</v>
      </c>
      <c r="H250" s="156">
        <v>108.664</v>
      </c>
      <c r="I250" s="156">
        <v>22.419</v>
      </c>
      <c r="J250" s="156">
        <f>ROUND(I250*H250,3)</f>
        <v>2436.1379999999999</v>
      </c>
      <c r="K250" s="157"/>
      <c r="L250" s="29"/>
      <c r="M250" s="158" t="s">
        <v>1</v>
      </c>
      <c r="N250" s="159" t="s">
        <v>37</v>
      </c>
      <c r="O250" s="160">
        <v>0.55800000000000005</v>
      </c>
      <c r="P250" s="160">
        <f>O250*H250</f>
        <v>60.634512000000008</v>
      </c>
      <c r="Q250" s="160">
        <v>0.17296</v>
      </c>
      <c r="R250" s="160">
        <f>Q250*H250</f>
        <v>18.794525440000001</v>
      </c>
      <c r="S250" s="160">
        <v>0</v>
      </c>
      <c r="T250" s="161">
        <f>S250*H250</f>
        <v>0</v>
      </c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R250" s="162" t="s">
        <v>173</v>
      </c>
      <c r="AT250" s="162" t="s">
        <v>169</v>
      </c>
      <c r="AU250" s="162" t="s">
        <v>84</v>
      </c>
      <c r="AY250" s="16" t="s">
        <v>167</v>
      </c>
      <c r="BE250" s="163">
        <f>IF(N250="základná",J250,0)</f>
        <v>0</v>
      </c>
      <c r="BF250" s="163">
        <f>IF(N250="znížená",J250,0)</f>
        <v>2436.1379999999999</v>
      </c>
      <c r="BG250" s="163">
        <f>IF(N250="zákl. prenesená",J250,0)</f>
        <v>0</v>
      </c>
      <c r="BH250" s="163">
        <f>IF(N250="zníž. prenesená",J250,0)</f>
        <v>0</v>
      </c>
      <c r="BI250" s="163">
        <f>IF(N250="nulová",J250,0)</f>
        <v>0</v>
      </c>
      <c r="BJ250" s="16" t="s">
        <v>84</v>
      </c>
      <c r="BK250" s="164">
        <f>ROUND(I250*H250,3)</f>
        <v>2436.1379999999999</v>
      </c>
      <c r="BL250" s="16" t="s">
        <v>173</v>
      </c>
      <c r="BM250" s="162" t="s">
        <v>310</v>
      </c>
    </row>
    <row r="251" spans="1:65" s="13" customFormat="1" ht="22.5">
      <c r="B251" s="165"/>
      <c r="D251" s="166" t="s">
        <v>175</v>
      </c>
      <c r="E251" s="167" t="s">
        <v>1</v>
      </c>
      <c r="F251" s="168" t="s">
        <v>311</v>
      </c>
      <c r="H251" s="169">
        <v>115.06400000000001</v>
      </c>
      <c r="L251" s="165"/>
      <c r="M251" s="170"/>
      <c r="N251" s="171"/>
      <c r="O251" s="171"/>
      <c r="P251" s="171"/>
      <c r="Q251" s="171"/>
      <c r="R251" s="171"/>
      <c r="S251" s="171"/>
      <c r="T251" s="172"/>
      <c r="AT251" s="167" t="s">
        <v>175</v>
      </c>
      <c r="AU251" s="167" t="s">
        <v>84</v>
      </c>
      <c r="AV251" s="13" t="s">
        <v>84</v>
      </c>
      <c r="AW251" s="13" t="s">
        <v>29</v>
      </c>
      <c r="AX251" s="13" t="s">
        <v>71</v>
      </c>
      <c r="AY251" s="167" t="s">
        <v>167</v>
      </c>
    </row>
    <row r="252" spans="1:65" s="13" customFormat="1" ht="11.25">
      <c r="B252" s="165"/>
      <c r="D252" s="166" t="s">
        <v>175</v>
      </c>
      <c r="E252" s="167" t="s">
        <v>1</v>
      </c>
      <c r="F252" s="168" t="s">
        <v>312</v>
      </c>
      <c r="H252" s="169">
        <v>-6.4</v>
      </c>
      <c r="L252" s="165"/>
      <c r="M252" s="170"/>
      <c r="N252" s="171"/>
      <c r="O252" s="171"/>
      <c r="P252" s="171"/>
      <c r="Q252" s="171"/>
      <c r="R252" s="171"/>
      <c r="S252" s="171"/>
      <c r="T252" s="172"/>
      <c r="AT252" s="167" t="s">
        <v>175</v>
      </c>
      <c r="AU252" s="167" t="s">
        <v>84</v>
      </c>
      <c r="AV252" s="13" t="s">
        <v>84</v>
      </c>
      <c r="AW252" s="13" t="s">
        <v>29</v>
      </c>
      <c r="AX252" s="13" t="s">
        <v>71</v>
      </c>
      <c r="AY252" s="167" t="s">
        <v>167</v>
      </c>
    </row>
    <row r="253" spans="1:65" s="14" customFormat="1" ht="11.25">
      <c r="B253" s="173"/>
      <c r="D253" s="166" t="s">
        <v>175</v>
      </c>
      <c r="E253" s="174" t="s">
        <v>1</v>
      </c>
      <c r="F253" s="175" t="s">
        <v>178</v>
      </c>
      <c r="H253" s="176">
        <v>108.664</v>
      </c>
      <c r="L253" s="173"/>
      <c r="M253" s="177"/>
      <c r="N253" s="178"/>
      <c r="O253" s="178"/>
      <c r="P253" s="178"/>
      <c r="Q253" s="178"/>
      <c r="R253" s="178"/>
      <c r="S253" s="178"/>
      <c r="T253" s="179"/>
      <c r="AT253" s="174" t="s">
        <v>175</v>
      </c>
      <c r="AU253" s="174" t="s">
        <v>84</v>
      </c>
      <c r="AV253" s="14" t="s">
        <v>173</v>
      </c>
      <c r="AW253" s="14" t="s">
        <v>29</v>
      </c>
      <c r="AX253" s="14" t="s">
        <v>78</v>
      </c>
      <c r="AY253" s="174" t="s">
        <v>167</v>
      </c>
    </row>
    <row r="254" spans="1:65" s="12" customFormat="1" ht="22.9" customHeight="1">
      <c r="B254" s="139"/>
      <c r="D254" s="140" t="s">
        <v>70</v>
      </c>
      <c r="E254" s="149" t="s">
        <v>173</v>
      </c>
      <c r="F254" s="149" t="s">
        <v>313</v>
      </c>
      <c r="J254" s="150">
        <f>BK254</f>
        <v>8011.6020000000008</v>
      </c>
      <c r="L254" s="139"/>
      <c r="M254" s="143"/>
      <c r="N254" s="144"/>
      <c r="O254" s="144"/>
      <c r="P254" s="145">
        <f>SUM(P255:P272)</f>
        <v>165.94100800000001</v>
      </c>
      <c r="Q254" s="144"/>
      <c r="R254" s="145">
        <f>SUM(R255:R272)</f>
        <v>38.383346639799996</v>
      </c>
      <c r="S254" s="144"/>
      <c r="T254" s="146">
        <f>SUM(T255:T272)</f>
        <v>0</v>
      </c>
      <c r="AR254" s="140" t="s">
        <v>78</v>
      </c>
      <c r="AT254" s="147" t="s">
        <v>70</v>
      </c>
      <c r="AU254" s="147" t="s">
        <v>78</v>
      </c>
      <c r="AY254" s="140" t="s">
        <v>167</v>
      </c>
      <c r="BK254" s="148">
        <f>SUM(BK255:BK272)</f>
        <v>8011.6020000000008</v>
      </c>
    </row>
    <row r="255" spans="1:65" s="2" customFormat="1" ht="21.75" customHeight="1">
      <c r="A255" s="28"/>
      <c r="B255" s="151"/>
      <c r="C255" s="152" t="s">
        <v>314</v>
      </c>
      <c r="D255" s="152" t="s">
        <v>169</v>
      </c>
      <c r="E255" s="153" t="s">
        <v>315</v>
      </c>
      <c r="F255" s="154" t="s">
        <v>316</v>
      </c>
      <c r="G255" s="155" t="s">
        <v>294</v>
      </c>
      <c r="H255" s="156">
        <v>3.1560000000000001</v>
      </c>
      <c r="I255" s="156">
        <v>252.59800000000001</v>
      </c>
      <c r="J255" s="156">
        <f>ROUND(I255*H255,3)</f>
        <v>797.19899999999996</v>
      </c>
      <c r="K255" s="157"/>
      <c r="L255" s="29"/>
      <c r="M255" s="158" t="s">
        <v>1</v>
      </c>
      <c r="N255" s="159" t="s">
        <v>37</v>
      </c>
      <c r="O255" s="160">
        <v>16.757999999999999</v>
      </c>
      <c r="P255" s="160">
        <f>O255*H255</f>
        <v>52.888247999999997</v>
      </c>
      <c r="Q255" s="160">
        <v>1.228225E-2</v>
      </c>
      <c r="R255" s="160">
        <f>Q255*H255</f>
        <v>3.8762781000000003E-2</v>
      </c>
      <c r="S255" s="160">
        <v>0</v>
      </c>
      <c r="T255" s="161">
        <f>S255*H255</f>
        <v>0</v>
      </c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R255" s="162" t="s">
        <v>173</v>
      </c>
      <c r="AT255" s="162" t="s">
        <v>169</v>
      </c>
      <c r="AU255" s="162" t="s">
        <v>84</v>
      </c>
      <c r="AY255" s="16" t="s">
        <v>167</v>
      </c>
      <c r="BE255" s="163">
        <f>IF(N255="základná",J255,0)</f>
        <v>0</v>
      </c>
      <c r="BF255" s="163">
        <f>IF(N255="znížená",J255,0)</f>
        <v>797.19899999999996</v>
      </c>
      <c r="BG255" s="163">
        <f>IF(N255="zákl. prenesená",J255,0)</f>
        <v>0</v>
      </c>
      <c r="BH255" s="163">
        <f>IF(N255="zníž. prenesená",J255,0)</f>
        <v>0</v>
      </c>
      <c r="BI255" s="163">
        <f>IF(N255="nulová",J255,0)</f>
        <v>0</v>
      </c>
      <c r="BJ255" s="16" t="s">
        <v>84</v>
      </c>
      <c r="BK255" s="164">
        <f>ROUND(I255*H255,3)</f>
        <v>797.19899999999996</v>
      </c>
      <c r="BL255" s="16" t="s">
        <v>173</v>
      </c>
      <c r="BM255" s="162" t="s">
        <v>317</v>
      </c>
    </row>
    <row r="256" spans="1:65" s="13" customFormat="1" ht="11.25">
      <c r="B256" s="165"/>
      <c r="D256" s="166" t="s">
        <v>175</v>
      </c>
      <c r="E256" s="167" t="s">
        <v>1</v>
      </c>
      <c r="F256" s="168" t="s">
        <v>318</v>
      </c>
      <c r="H256" s="169">
        <v>2.0155199999999995</v>
      </c>
      <c r="L256" s="165"/>
      <c r="M256" s="170"/>
      <c r="N256" s="171"/>
      <c r="O256" s="171"/>
      <c r="P256" s="171"/>
      <c r="Q256" s="171"/>
      <c r="R256" s="171"/>
      <c r="S256" s="171"/>
      <c r="T256" s="172"/>
      <c r="AT256" s="167" t="s">
        <v>175</v>
      </c>
      <c r="AU256" s="167" t="s">
        <v>84</v>
      </c>
      <c r="AV256" s="13" t="s">
        <v>84</v>
      </c>
      <c r="AW256" s="13" t="s">
        <v>29</v>
      </c>
      <c r="AX256" s="13" t="s">
        <v>71</v>
      </c>
      <c r="AY256" s="167" t="s">
        <v>167</v>
      </c>
    </row>
    <row r="257" spans="1:65" s="13" customFormat="1" ht="11.25">
      <c r="B257" s="165"/>
      <c r="D257" s="166" t="s">
        <v>175</v>
      </c>
      <c r="E257" s="167" t="s">
        <v>1</v>
      </c>
      <c r="F257" s="168" t="s">
        <v>319</v>
      </c>
      <c r="H257" s="169">
        <v>1.1403599999999998</v>
      </c>
      <c r="L257" s="165"/>
      <c r="M257" s="170"/>
      <c r="N257" s="171"/>
      <c r="O257" s="171"/>
      <c r="P257" s="171"/>
      <c r="Q257" s="171"/>
      <c r="R257" s="171"/>
      <c r="S257" s="171"/>
      <c r="T257" s="172"/>
      <c r="AT257" s="167" t="s">
        <v>175</v>
      </c>
      <c r="AU257" s="167" t="s">
        <v>84</v>
      </c>
      <c r="AV257" s="13" t="s">
        <v>84</v>
      </c>
      <c r="AW257" s="13" t="s">
        <v>29</v>
      </c>
      <c r="AX257" s="13" t="s">
        <v>71</v>
      </c>
      <c r="AY257" s="167" t="s">
        <v>167</v>
      </c>
    </row>
    <row r="258" spans="1:65" s="14" customFormat="1" ht="11.25">
      <c r="B258" s="173"/>
      <c r="D258" s="166" t="s">
        <v>175</v>
      </c>
      <c r="E258" s="174" t="s">
        <v>1</v>
      </c>
      <c r="F258" s="175" t="s">
        <v>178</v>
      </c>
      <c r="H258" s="176">
        <v>3.1558799999999994</v>
      </c>
      <c r="L258" s="173"/>
      <c r="M258" s="177"/>
      <c r="N258" s="178"/>
      <c r="O258" s="178"/>
      <c r="P258" s="178"/>
      <c r="Q258" s="178"/>
      <c r="R258" s="178"/>
      <c r="S258" s="178"/>
      <c r="T258" s="179"/>
      <c r="AT258" s="174" t="s">
        <v>175</v>
      </c>
      <c r="AU258" s="174" t="s">
        <v>84</v>
      </c>
      <c r="AV258" s="14" t="s">
        <v>173</v>
      </c>
      <c r="AW258" s="14" t="s">
        <v>29</v>
      </c>
      <c r="AX258" s="14" t="s">
        <v>78</v>
      </c>
      <c r="AY258" s="174" t="s">
        <v>167</v>
      </c>
    </row>
    <row r="259" spans="1:65" s="2" customFormat="1" ht="16.5" customHeight="1">
      <c r="A259" s="28"/>
      <c r="B259" s="151"/>
      <c r="C259" s="180" t="s">
        <v>320</v>
      </c>
      <c r="D259" s="180" t="s">
        <v>209</v>
      </c>
      <c r="E259" s="181" t="s">
        <v>321</v>
      </c>
      <c r="F259" s="182" t="s">
        <v>322</v>
      </c>
      <c r="G259" s="183" t="s">
        <v>294</v>
      </c>
      <c r="H259" s="184">
        <v>3.472</v>
      </c>
      <c r="I259" s="184">
        <v>933.34799999999996</v>
      </c>
      <c r="J259" s="184">
        <f>ROUND(I259*H259,3)</f>
        <v>3240.5839999999998</v>
      </c>
      <c r="K259" s="185"/>
      <c r="L259" s="186"/>
      <c r="M259" s="187" t="s">
        <v>1</v>
      </c>
      <c r="N259" s="188" t="s">
        <v>37</v>
      </c>
      <c r="O259" s="160">
        <v>0</v>
      </c>
      <c r="P259" s="160">
        <f>O259*H259</f>
        <v>0</v>
      </c>
      <c r="Q259" s="160">
        <v>1</v>
      </c>
      <c r="R259" s="160">
        <f>Q259*H259</f>
        <v>3.472</v>
      </c>
      <c r="S259" s="160">
        <v>0</v>
      </c>
      <c r="T259" s="161">
        <f>S259*H259</f>
        <v>0</v>
      </c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R259" s="162" t="s">
        <v>213</v>
      </c>
      <c r="AT259" s="162" t="s">
        <v>209</v>
      </c>
      <c r="AU259" s="162" t="s">
        <v>84</v>
      </c>
      <c r="AY259" s="16" t="s">
        <v>167</v>
      </c>
      <c r="BE259" s="163">
        <f>IF(N259="základná",J259,0)</f>
        <v>0</v>
      </c>
      <c r="BF259" s="163">
        <f>IF(N259="znížená",J259,0)</f>
        <v>3240.5839999999998</v>
      </c>
      <c r="BG259" s="163">
        <f>IF(N259="zákl. prenesená",J259,0)</f>
        <v>0</v>
      </c>
      <c r="BH259" s="163">
        <f>IF(N259="zníž. prenesená",J259,0)</f>
        <v>0</v>
      </c>
      <c r="BI259" s="163">
        <f>IF(N259="nulová",J259,0)</f>
        <v>0</v>
      </c>
      <c r="BJ259" s="16" t="s">
        <v>84</v>
      </c>
      <c r="BK259" s="164">
        <f>ROUND(I259*H259,3)</f>
        <v>3240.5839999999998</v>
      </c>
      <c r="BL259" s="16" t="s">
        <v>173</v>
      </c>
      <c r="BM259" s="162" t="s">
        <v>323</v>
      </c>
    </row>
    <row r="260" spans="1:65" s="13" customFormat="1" ht="11.25">
      <c r="B260" s="165"/>
      <c r="D260" s="166" t="s">
        <v>175</v>
      </c>
      <c r="F260" s="168" t="s">
        <v>324</v>
      </c>
      <c r="H260" s="169">
        <v>3.472</v>
      </c>
      <c r="L260" s="165"/>
      <c r="M260" s="170"/>
      <c r="N260" s="171"/>
      <c r="O260" s="171"/>
      <c r="P260" s="171"/>
      <c r="Q260" s="171"/>
      <c r="R260" s="171"/>
      <c r="S260" s="171"/>
      <c r="T260" s="172"/>
      <c r="AT260" s="167" t="s">
        <v>175</v>
      </c>
      <c r="AU260" s="167" t="s">
        <v>84</v>
      </c>
      <c r="AV260" s="13" t="s">
        <v>84</v>
      </c>
      <c r="AW260" s="13" t="s">
        <v>3</v>
      </c>
      <c r="AX260" s="13" t="s">
        <v>78</v>
      </c>
      <c r="AY260" s="167" t="s">
        <v>167</v>
      </c>
    </row>
    <row r="261" spans="1:65" s="2" customFormat="1" ht="16.5" customHeight="1">
      <c r="A261" s="28"/>
      <c r="B261" s="151"/>
      <c r="C261" s="152" t="s">
        <v>325</v>
      </c>
      <c r="D261" s="152" t="s">
        <v>169</v>
      </c>
      <c r="E261" s="153" t="s">
        <v>326</v>
      </c>
      <c r="F261" s="154" t="s">
        <v>327</v>
      </c>
      <c r="G261" s="155" t="s">
        <v>172</v>
      </c>
      <c r="H261" s="156">
        <v>13.218</v>
      </c>
      <c r="I261" s="156">
        <v>117.491</v>
      </c>
      <c r="J261" s="156">
        <f>ROUND(I261*H261,3)</f>
        <v>1552.9960000000001</v>
      </c>
      <c r="K261" s="157"/>
      <c r="L261" s="29"/>
      <c r="M261" s="158" t="s">
        <v>1</v>
      </c>
      <c r="N261" s="159" t="s">
        <v>37</v>
      </c>
      <c r="O261" s="160">
        <v>1.371</v>
      </c>
      <c r="P261" s="160">
        <f>O261*H261</f>
        <v>18.121877999999999</v>
      </c>
      <c r="Q261" s="160">
        <v>2.4257165999999999</v>
      </c>
      <c r="R261" s="160">
        <f>Q261*H261</f>
        <v>32.063122018800001</v>
      </c>
      <c r="S261" s="160">
        <v>0</v>
      </c>
      <c r="T261" s="161">
        <f>S261*H261</f>
        <v>0</v>
      </c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R261" s="162" t="s">
        <v>173</v>
      </c>
      <c r="AT261" s="162" t="s">
        <v>169</v>
      </c>
      <c r="AU261" s="162" t="s">
        <v>84</v>
      </c>
      <c r="AY261" s="16" t="s">
        <v>167</v>
      </c>
      <c r="BE261" s="163">
        <f>IF(N261="základná",J261,0)</f>
        <v>0</v>
      </c>
      <c r="BF261" s="163">
        <f>IF(N261="znížená",J261,0)</f>
        <v>1552.9960000000001</v>
      </c>
      <c r="BG261" s="163">
        <f>IF(N261="zákl. prenesená",J261,0)</f>
        <v>0</v>
      </c>
      <c r="BH261" s="163">
        <f>IF(N261="zníž. prenesená",J261,0)</f>
        <v>0</v>
      </c>
      <c r="BI261" s="163">
        <f>IF(N261="nulová",J261,0)</f>
        <v>0</v>
      </c>
      <c r="BJ261" s="16" t="s">
        <v>84</v>
      </c>
      <c r="BK261" s="164">
        <f>ROUND(I261*H261,3)</f>
        <v>1552.9960000000001</v>
      </c>
      <c r="BL261" s="16" t="s">
        <v>173</v>
      </c>
      <c r="BM261" s="162" t="s">
        <v>328</v>
      </c>
    </row>
    <row r="262" spans="1:65" s="13" customFormat="1" ht="11.25">
      <c r="B262" s="165"/>
      <c r="D262" s="166" t="s">
        <v>175</v>
      </c>
      <c r="E262" s="167" t="s">
        <v>1</v>
      </c>
      <c r="F262" s="168" t="s">
        <v>329</v>
      </c>
      <c r="H262" s="169">
        <v>10.942499999999997</v>
      </c>
      <c r="L262" s="165"/>
      <c r="M262" s="170"/>
      <c r="N262" s="171"/>
      <c r="O262" s="171"/>
      <c r="P262" s="171"/>
      <c r="Q262" s="171"/>
      <c r="R262" s="171"/>
      <c r="S262" s="171"/>
      <c r="T262" s="172"/>
      <c r="AT262" s="167" t="s">
        <v>175</v>
      </c>
      <c r="AU262" s="167" t="s">
        <v>84</v>
      </c>
      <c r="AV262" s="13" t="s">
        <v>84</v>
      </c>
      <c r="AW262" s="13" t="s">
        <v>29</v>
      </c>
      <c r="AX262" s="13" t="s">
        <v>71</v>
      </c>
      <c r="AY262" s="167" t="s">
        <v>167</v>
      </c>
    </row>
    <row r="263" spans="1:65" s="13" customFormat="1" ht="11.25">
      <c r="B263" s="165"/>
      <c r="D263" s="166" t="s">
        <v>175</v>
      </c>
      <c r="E263" s="167" t="s">
        <v>1</v>
      </c>
      <c r="F263" s="168" t="s">
        <v>330</v>
      </c>
      <c r="H263" s="169">
        <v>2.2749999999999999</v>
      </c>
      <c r="L263" s="165"/>
      <c r="M263" s="170"/>
      <c r="N263" s="171"/>
      <c r="O263" s="171"/>
      <c r="P263" s="171"/>
      <c r="Q263" s="171"/>
      <c r="R263" s="171"/>
      <c r="S263" s="171"/>
      <c r="T263" s="172"/>
      <c r="AT263" s="167" t="s">
        <v>175</v>
      </c>
      <c r="AU263" s="167" t="s">
        <v>84</v>
      </c>
      <c r="AV263" s="13" t="s">
        <v>84</v>
      </c>
      <c r="AW263" s="13" t="s">
        <v>29</v>
      </c>
      <c r="AX263" s="13" t="s">
        <v>71</v>
      </c>
      <c r="AY263" s="167" t="s">
        <v>167</v>
      </c>
    </row>
    <row r="264" spans="1:65" s="14" customFormat="1" ht="11.25">
      <c r="B264" s="173"/>
      <c r="D264" s="166" t="s">
        <v>175</v>
      </c>
      <c r="E264" s="174" t="s">
        <v>1</v>
      </c>
      <c r="F264" s="175" t="s">
        <v>178</v>
      </c>
      <c r="H264" s="176">
        <v>13.217499999999998</v>
      </c>
      <c r="L264" s="173"/>
      <c r="M264" s="177"/>
      <c r="N264" s="178"/>
      <c r="O264" s="178"/>
      <c r="P264" s="178"/>
      <c r="Q264" s="178"/>
      <c r="R264" s="178"/>
      <c r="S264" s="178"/>
      <c r="T264" s="179"/>
      <c r="AT264" s="174" t="s">
        <v>175</v>
      </c>
      <c r="AU264" s="174" t="s">
        <v>84</v>
      </c>
      <c r="AV264" s="14" t="s">
        <v>173</v>
      </c>
      <c r="AW264" s="14" t="s">
        <v>29</v>
      </c>
      <c r="AX264" s="14" t="s">
        <v>78</v>
      </c>
      <c r="AY264" s="174" t="s">
        <v>167</v>
      </c>
    </row>
    <row r="265" spans="1:65" s="2" customFormat="1" ht="21.75" customHeight="1">
      <c r="A265" s="28"/>
      <c r="B265" s="151"/>
      <c r="C265" s="152" t="s">
        <v>331</v>
      </c>
      <c r="D265" s="152" t="s">
        <v>169</v>
      </c>
      <c r="E265" s="153" t="s">
        <v>332</v>
      </c>
      <c r="F265" s="154" t="s">
        <v>333</v>
      </c>
      <c r="G265" s="155" t="s">
        <v>212</v>
      </c>
      <c r="H265" s="156">
        <v>91.15</v>
      </c>
      <c r="I265" s="156">
        <v>6.3449999999999998</v>
      </c>
      <c r="J265" s="156">
        <f>ROUND(I265*H265,3)</f>
        <v>578.34699999999998</v>
      </c>
      <c r="K265" s="157"/>
      <c r="L265" s="29"/>
      <c r="M265" s="158" t="s">
        <v>1</v>
      </c>
      <c r="N265" s="159" t="s">
        <v>37</v>
      </c>
      <c r="O265" s="160">
        <v>0.48199999999999998</v>
      </c>
      <c r="P265" s="160">
        <f>O265*H265</f>
        <v>43.9343</v>
      </c>
      <c r="Q265" s="160">
        <v>1.8540000000000001E-2</v>
      </c>
      <c r="R265" s="160">
        <f>Q265*H265</f>
        <v>1.6899210000000002</v>
      </c>
      <c r="S265" s="160">
        <v>0</v>
      </c>
      <c r="T265" s="161">
        <f>S265*H265</f>
        <v>0</v>
      </c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R265" s="162" t="s">
        <v>173</v>
      </c>
      <c r="AT265" s="162" t="s">
        <v>169</v>
      </c>
      <c r="AU265" s="162" t="s">
        <v>84</v>
      </c>
      <c r="AY265" s="16" t="s">
        <v>167</v>
      </c>
      <c r="BE265" s="163">
        <f>IF(N265="základná",J265,0)</f>
        <v>0</v>
      </c>
      <c r="BF265" s="163">
        <f>IF(N265="znížená",J265,0)</f>
        <v>578.34699999999998</v>
      </c>
      <c r="BG265" s="163">
        <f>IF(N265="zákl. prenesená",J265,0)</f>
        <v>0</v>
      </c>
      <c r="BH265" s="163">
        <f>IF(N265="zníž. prenesená",J265,0)</f>
        <v>0</v>
      </c>
      <c r="BI265" s="163">
        <f>IF(N265="nulová",J265,0)</f>
        <v>0</v>
      </c>
      <c r="BJ265" s="16" t="s">
        <v>84</v>
      </c>
      <c r="BK265" s="164">
        <f>ROUND(I265*H265,3)</f>
        <v>578.34699999999998</v>
      </c>
      <c r="BL265" s="16" t="s">
        <v>173</v>
      </c>
      <c r="BM265" s="162" t="s">
        <v>334</v>
      </c>
    </row>
    <row r="266" spans="1:65" s="13" customFormat="1" ht="11.25">
      <c r="B266" s="165"/>
      <c r="D266" s="166" t="s">
        <v>175</v>
      </c>
      <c r="E266" s="167" t="s">
        <v>1</v>
      </c>
      <c r="F266" s="168" t="s">
        <v>335</v>
      </c>
      <c r="H266" s="169">
        <v>72.949999999999989</v>
      </c>
      <c r="L266" s="165"/>
      <c r="M266" s="170"/>
      <c r="N266" s="171"/>
      <c r="O266" s="171"/>
      <c r="P266" s="171"/>
      <c r="Q266" s="171"/>
      <c r="R266" s="171"/>
      <c r="S266" s="171"/>
      <c r="T266" s="172"/>
      <c r="AT266" s="167" t="s">
        <v>175</v>
      </c>
      <c r="AU266" s="167" t="s">
        <v>84</v>
      </c>
      <c r="AV266" s="13" t="s">
        <v>84</v>
      </c>
      <c r="AW266" s="13" t="s">
        <v>29</v>
      </c>
      <c r="AX266" s="13" t="s">
        <v>71</v>
      </c>
      <c r="AY266" s="167" t="s">
        <v>167</v>
      </c>
    </row>
    <row r="267" spans="1:65" s="13" customFormat="1" ht="11.25">
      <c r="B267" s="165"/>
      <c r="D267" s="166" t="s">
        <v>175</v>
      </c>
      <c r="E267" s="167" t="s">
        <v>1</v>
      </c>
      <c r="F267" s="168" t="s">
        <v>336</v>
      </c>
      <c r="H267" s="169">
        <v>18.2</v>
      </c>
      <c r="L267" s="165"/>
      <c r="M267" s="170"/>
      <c r="N267" s="171"/>
      <c r="O267" s="171"/>
      <c r="P267" s="171"/>
      <c r="Q267" s="171"/>
      <c r="R267" s="171"/>
      <c r="S267" s="171"/>
      <c r="T267" s="172"/>
      <c r="AT267" s="167" t="s">
        <v>175</v>
      </c>
      <c r="AU267" s="167" t="s">
        <v>84</v>
      </c>
      <c r="AV267" s="13" t="s">
        <v>84</v>
      </c>
      <c r="AW267" s="13" t="s">
        <v>29</v>
      </c>
      <c r="AX267" s="13" t="s">
        <v>71</v>
      </c>
      <c r="AY267" s="167" t="s">
        <v>167</v>
      </c>
    </row>
    <row r="268" spans="1:65" s="14" customFormat="1" ht="11.25">
      <c r="B268" s="173"/>
      <c r="D268" s="166" t="s">
        <v>175</v>
      </c>
      <c r="E268" s="174" t="s">
        <v>1</v>
      </c>
      <c r="F268" s="175" t="s">
        <v>178</v>
      </c>
      <c r="H268" s="176">
        <v>91.149999999999991</v>
      </c>
      <c r="L268" s="173"/>
      <c r="M268" s="177"/>
      <c r="N268" s="178"/>
      <c r="O268" s="178"/>
      <c r="P268" s="178"/>
      <c r="Q268" s="178"/>
      <c r="R268" s="178"/>
      <c r="S268" s="178"/>
      <c r="T268" s="179"/>
      <c r="AT268" s="174" t="s">
        <v>175</v>
      </c>
      <c r="AU268" s="174" t="s">
        <v>84</v>
      </c>
      <c r="AV268" s="14" t="s">
        <v>173</v>
      </c>
      <c r="AW268" s="14" t="s">
        <v>29</v>
      </c>
      <c r="AX268" s="14" t="s">
        <v>78</v>
      </c>
      <c r="AY268" s="174" t="s">
        <v>167</v>
      </c>
    </row>
    <row r="269" spans="1:65" s="2" customFormat="1" ht="21.75" customHeight="1">
      <c r="A269" s="28"/>
      <c r="B269" s="151"/>
      <c r="C269" s="152" t="s">
        <v>337</v>
      </c>
      <c r="D269" s="152" t="s">
        <v>169</v>
      </c>
      <c r="E269" s="153" t="s">
        <v>338</v>
      </c>
      <c r="F269" s="154" t="s">
        <v>339</v>
      </c>
      <c r="G269" s="155" t="s">
        <v>212</v>
      </c>
      <c r="H269" s="156">
        <v>91.15</v>
      </c>
      <c r="I269" s="156">
        <v>2.1909999999999998</v>
      </c>
      <c r="J269" s="156">
        <f>ROUND(I269*H269,3)</f>
        <v>199.71</v>
      </c>
      <c r="K269" s="157"/>
      <c r="L269" s="29"/>
      <c r="M269" s="158" t="s">
        <v>1</v>
      </c>
      <c r="N269" s="159" t="s">
        <v>37</v>
      </c>
      <c r="O269" s="160">
        <v>0.23899999999999999</v>
      </c>
      <c r="P269" s="160">
        <f>O269*H269</f>
        <v>21.784849999999999</v>
      </c>
      <c r="Q269" s="160">
        <v>0</v>
      </c>
      <c r="R269" s="160">
        <f>Q269*H269</f>
        <v>0</v>
      </c>
      <c r="S269" s="160">
        <v>0</v>
      </c>
      <c r="T269" s="161">
        <f>S269*H269</f>
        <v>0</v>
      </c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R269" s="162" t="s">
        <v>173</v>
      </c>
      <c r="AT269" s="162" t="s">
        <v>169</v>
      </c>
      <c r="AU269" s="162" t="s">
        <v>84</v>
      </c>
      <c r="AY269" s="16" t="s">
        <v>167</v>
      </c>
      <c r="BE269" s="163">
        <f>IF(N269="základná",J269,0)</f>
        <v>0</v>
      </c>
      <c r="BF269" s="163">
        <f>IF(N269="znížená",J269,0)</f>
        <v>199.71</v>
      </c>
      <c r="BG269" s="163">
        <f>IF(N269="zákl. prenesená",J269,0)</f>
        <v>0</v>
      </c>
      <c r="BH269" s="163">
        <f>IF(N269="zníž. prenesená",J269,0)</f>
        <v>0</v>
      </c>
      <c r="BI269" s="163">
        <f>IF(N269="nulová",J269,0)</f>
        <v>0</v>
      </c>
      <c r="BJ269" s="16" t="s">
        <v>84</v>
      </c>
      <c r="BK269" s="164">
        <f>ROUND(I269*H269,3)</f>
        <v>199.71</v>
      </c>
      <c r="BL269" s="16" t="s">
        <v>173</v>
      </c>
      <c r="BM269" s="162" t="s">
        <v>340</v>
      </c>
    </row>
    <row r="270" spans="1:65" s="2" customFormat="1" ht="21.75" customHeight="1">
      <c r="A270" s="28"/>
      <c r="B270" s="151"/>
      <c r="C270" s="152" t="s">
        <v>341</v>
      </c>
      <c r="D270" s="152" t="s">
        <v>169</v>
      </c>
      <c r="E270" s="153" t="s">
        <v>342</v>
      </c>
      <c r="F270" s="154" t="s">
        <v>343</v>
      </c>
      <c r="G270" s="155" t="s">
        <v>294</v>
      </c>
      <c r="H270" s="156">
        <v>1.101</v>
      </c>
      <c r="I270" s="156">
        <v>1492.067</v>
      </c>
      <c r="J270" s="156">
        <f>ROUND(I270*H270,3)</f>
        <v>1642.7660000000001</v>
      </c>
      <c r="K270" s="157"/>
      <c r="L270" s="29"/>
      <c r="M270" s="158" t="s">
        <v>1</v>
      </c>
      <c r="N270" s="159" t="s">
        <v>37</v>
      </c>
      <c r="O270" s="160">
        <v>26.532</v>
      </c>
      <c r="P270" s="160">
        <f>O270*H270</f>
        <v>29.211731999999998</v>
      </c>
      <c r="Q270" s="160">
        <v>1.01684</v>
      </c>
      <c r="R270" s="160">
        <f>Q270*H270</f>
        <v>1.11954084</v>
      </c>
      <c r="S270" s="160">
        <v>0</v>
      </c>
      <c r="T270" s="161">
        <f>S270*H270</f>
        <v>0</v>
      </c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R270" s="162" t="s">
        <v>173</v>
      </c>
      <c r="AT270" s="162" t="s">
        <v>169</v>
      </c>
      <c r="AU270" s="162" t="s">
        <v>84</v>
      </c>
      <c r="AY270" s="16" t="s">
        <v>167</v>
      </c>
      <c r="BE270" s="163">
        <f>IF(N270="základná",J270,0)</f>
        <v>0</v>
      </c>
      <c r="BF270" s="163">
        <f>IF(N270="znížená",J270,0)</f>
        <v>1642.7660000000001</v>
      </c>
      <c r="BG270" s="163">
        <f>IF(N270="zákl. prenesená",J270,0)</f>
        <v>0</v>
      </c>
      <c r="BH270" s="163">
        <f>IF(N270="zníž. prenesená",J270,0)</f>
        <v>0</v>
      </c>
      <c r="BI270" s="163">
        <f>IF(N270="nulová",J270,0)</f>
        <v>0</v>
      </c>
      <c r="BJ270" s="16" t="s">
        <v>84</v>
      </c>
      <c r="BK270" s="164">
        <f>ROUND(I270*H270,3)</f>
        <v>1642.7660000000001</v>
      </c>
      <c r="BL270" s="16" t="s">
        <v>173</v>
      </c>
      <c r="BM270" s="162" t="s">
        <v>344</v>
      </c>
    </row>
    <row r="271" spans="1:65" s="13" customFormat="1" ht="11.25">
      <c r="B271" s="165"/>
      <c r="D271" s="166" t="s">
        <v>175</v>
      </c>
      <c r="E271" s="167" t="s">
        <v>1</v>
      </c>
      <c r="F271" s="168" t="s">
        <v>345</v>
      </c>
      <c r="H271" s="169">
        <v>1.1005000000000003</v>
      </c>
      <c r="L271" s="165"/>
      <c r="M271" s="170"/>
      <c r="N271" s="171"/>
      <c r="O271" s="171"/>
      <c r="P271" s="171"/>
      <c r="Q271" s="171"/>
      <c r="R271" s="171"/>
      <c r="S271" s="171"/>
      <c r="T271" s="172"/>
      <c r="AT271" s="167" t="s">
        <v>175</v>
      </c>
      <c r="AU271" s="167" t="s">
        <v>84</v>
      </c>
      <c r="AV271" s="13" t="s">
        <v>84</v>
      </c>
      <c r="AW271" s="13" t="s">
        <v>29</v>
      </c>
      <c r="AX271" s="13" t="s">
        <v>71</v>
      </c>
      <c r="AY271" s="167" t="s">
        <v>167</v>
      </c>
    </row>
    <row r="272" spans="1:65" s="14" customFormat="1" ht="11.25">
      <c r="B272" s="173"/>
      <c r="D272" s="166" t="s">
        <v>175</v>
      </c>
      <c r="E272" s="174" t="s">
        <v>1</v>
      </c>
      <c r="F272" s="175" t="s">
        <v>178</v>
      </c>
      <c r="H272" s="176">
        <v>1.1005000000000003</v>
      </c>
      <c r="L272" s="173"/>
      <c r="M272" s="177"/>
      <c r="N272" s="178"/>
      <c r="O272" s="178"/>
      <c r="P272" s="178"/>
      <c r="Q272" s="178"/>
      <c r="R272" s="178"/>
      <c r="S272" s="178"/>
      <c r="T272" s="179"/>
      <c r="AT272" s="174" t="s">
        <v>175</v>
      </c>
      <c r="AU272" s="174" t="s">
        <v>84</v>
      </c>
      <c r="AV272" s="14" t="s">
        <v>173</v>
      </c>
      <c r="AW272" s="14" t="s">
        <v>29</v>
      </c>
      <c r="AX272" s="14" t="s">
        <v>78</v>
      </c>
      <c r="AY272" s="174" t="s">
        <v>167</v>
      </c>
    </row>
    <row r="273" spans="1:65" s="12" customFormat="1" ht="22.9" customHeight="1">
      <c r="B273" s="139"/>
      <c r="D273" s="140" t="s">
        <v>70</v>
      </c>
      <c r="E273" s="149" t="s">
        <v>201</v>
      </c>
      <c r="F273" s="149" t="s">
        <v>346</v>
      </c>
      <c r="J273" s="150">
        <f>BK273</f>
        <v>81312.133000000002</v>
      </c>
      <c r="L273" s="139"/>
      <c r="M273" s="143"/>
      <c r="N273" s="144"/>
      <c r="O273" s="144"/>
      <c r="P273" s="145">
        <f>SUM(P274:P312)</f>
        <v>2553.2315240000003</v>
      </c>
      <c r="Q273" s="144"/>
      <c r="R273" s="145">
        <f>SUM(R274:R312)</f>
        <v>198.207908696</v>
      </c>
      <c r="S273" s="144"/>
      <c r="T273" s="146">
        <f>SUM(T274:T312)</f>
        <v>0</v>
      </c>
      <c r="AR273" s="140" t="s">
        <v>78</v>
      </c>
      <c r="AT273" s="147" t="s">
        <v>70</v>
      </c>
      <c r="AU273" s="147" t="s">
        <v>78</v>
      </c>
      <c r="AY273" s="140" t="s">
        <v>167</v>
      </c>
      <c r="BK273" s="148">
        <f>SUM(BK274:BK312)</f>
        <v>81312.133000000002</v>
      </c>
    </row>
    <row r="274" spans="1:65" s="2" customFormat="1" ht="21.75" customHeight="1">
      <c r="A274" s="28"/>
      <c r="B274" s="151"/>
      <c r="C274" s="152" t="s">
        <v>347</v>
      </c>
      <c r="D274" s="152" t="s">
        <v>169</v>
      </c>
      <c r="E274" s="153" t="s">
        <v>348</v>
      </c>
      <c r="F274" s="154" t="s">
        <v>349</v>
      </c>
      <c r="G274" s="155" t="s">
        <v>212</v>
      </c>
      <c r="H274" s="156">
        <v>941.43299999999999</v>
      </c>
      <c r="I274" s="156">
        <v>10.842000000000001</v>
      </c>
      <c r="J274" s="156">
        <f>ROUND(I274*H274,3)</f>
        <v>10207.017</v>
      </c>
      <c r="K274" s="157"/>
      <c r="L274" s="29"/>
      <c r="M274" s="158" t="s">
        <v>1</v>
      </c>
      <c r="N274" s="159" t="s">
        <v>37</v>
      </c>
      <c r="O274" s="160">
        <v>0.34200000000000003</v>
      </c>
      <c r="P274" s="160">
        <f>O274*H274</f>
        <v>321.97008600000004</v>
      </c>
      <c r="Q274" s="160">
        <v>3.4970000000000001E-2</v>
      </c>
      <c r="R274" s="160">
        <f>Q274*H274</f>
        <v>32.92191201</v>
      </c>
      <c r="S274" s="160">
        <v>0</v>
      </c>
      <c r="T274" s="161">
        <f>S274*H274</f>
        <v>0</v>
      </c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R274" s="162" t="s">
        <v>173</v>
      </c>
      <c r="AT274" s="162" t="s">
        <v>169</v>
      </c>
      <c r="AU274" s="162" t="s">
        <v>84</v>
      </c>
      <c r="AY274" s="16" t="s">
        <v>167</v>
      </c>
      <c r="BE274" s="163">
        <f>IF(N274="základná",J274,0)</f>
        <v>0</v>
      </c>
      <c r="BF274" s="163">
        <f>IF(N274="znížená",J274,0)</f>
        <v>10207.017</v>
      </c>
      <c r="BG274" s="163">
        <f>IF(N274="zákl. prenesená",J274,0)</f>
        <v>0</v>
      </c>
      <c r="BH274" s="163">
        <f>IF(N274="zníž. prenesená",J274,0)</f>
        <v>0</v>
      </c>
      <c r="BI274" s="163">
        <f>IF(N274="nulová",J274,0)</f>
        <v>0</v>
      </c>
      <c r="BJ274" s="16" t="s">
        <v>84</v>
      </c>
      <c r="BK274" s="164">
        <f>ROUND(I274*H274,3)</f>
        <v>10207.017</v>
      </c>
      <c r="BL274" s="16" t="s">
        <v>173</v>
      </c>
      <c r="BM274" s="162" t="s">
        <v>350</v>
      </c>
    </row>
    <row r="275" spans="1:65" s="2" customFormat="1" ht="16.5" customHeight="1">
      <c r="A275" s="28"/>
      <c r="B275" s="151"/>
      <c r="C275" s="152" t="s">
        <v>351</v>
      </c>
      <c r="D275" s="152" t="s">
        <v>169</v>
      </c>
      <c r="E275" s="153" t="s">
        <v>352</v>
      </c>
      <c r="F275" s="154" t="s">
        <v>353</v>
      </c>
      <c r="G275" s="155" t="s">
        <v>212</v>
      </c>
      <c r="H275" s="156">
        <v>941.43299999999999</v>
      </c>
      <c r="I275" s="156">
        <v>5.9349999999999996</v>
      </c>
      <c r="J275" s="156">
        <f>ROUND(I275*H275,3)</f>
        <v>5587.4049999999997</v>
      </c>
      <c r="K275" s="157"/>
      <c r="L275" s="29"/>
      <c r="M275" s="158" t="s">
        <v>1</v>
      </c>
      <c r="N275" s="159" t="s">
        <v>37</v>
      </c>
      <c r="O275" s="160">
        <v>0.19400000000000001</v>
      </c>
      <c r="P275" s="160">
        <f>O275*H275</f>
        <v>182.638002</v>
      </c>
      <c r="Q275" s="160">
        <v>5.7600000000000004E-3</v>
      </c>
      <c r="R275" s="160">
        <f>Q275*H275</f>
        <v>5.42265408</v>
      </c>
      <c r="S275" s="160">
        <v>0</v>
      </c>
      <c r="T275" s="161">
        <f>S275*H275</f>
        <v>0</v>
      </c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R275" s="162" t="s">
        <v>173</v>
      </c>
      <c r="AT275" s="162" t="s">
        <v>169</v>
      </c>
      <c r="AU275" s="162" t="s">
        <v>84</v>
      </c>
      <c r="AY275" s="16" t="s">
        <v>167</v>
      </c>
      <c r="BE275" s="163">
        <f>IF(N275="základná",J275,0)</f>
        <v>0</v>
      </c>
      <c r="BF275" s="163">
        <f>IF(N275="znížená",J275,0)</f>
        <v>5587.4049999999997</v>
      </c>
      <c r="BG275" s="163">
        <f>IF(N275="zákl. prenesená",J275,0)</f>
        <v>0</v>
      </c>
      <c r="BH275" s="163">
        <f>IF(N275="zníž. prenesená",J275,0)</f>
        <v>0</v>
      </c>
      <c r="BI275" s="163">
        <f>IF(N275="nulová",J275,0)</f>
        <v>0</v>
      </c>
      <c r="BJ275" s="16" t="s">
        <v>84</v>
      </c>
      <c r="BK275" s="164">
        <f>ROUND(I275*H275,3)</f>
        <v>5587.4049999999997</v>
      </c>
      <c r="BL275" s="16" t="s">
        <v>173</v>
      </c>
      <c r="BM275" s="162" t="s">
        <v>354</v>
      </c>
    </row>
    <row r="276" spans="1:65" s="13" customFormat="1" ht="11.25">
      <c r="B276" s="165"/>
      <c r="D276" s="166" t="s">
        <v>175</v>
      </c>
      <c r="E276" s="167" t="s">
        <v>1</v>
      </c>
      <c r="F276" s="168" t="s">
        <v>355</v>
      </c>
      <c r="H276" s="169">
        <v>217.328</v>
      </c>
      <c r="L276" s="165"/>
      <c r="M276" s="170"/>
      <c r="N276" s="171"/>
      <c r="O276" s="171"/>
      <c r="P276" s="171"/>
      <c r="Q276" s="171"/>
      <c r="R276" s="171"/>
      <c r="S276" s="171"/>
      <c r="T276" s="172"/>
      <c r="AT276" s="167" t="s">
        <v>175</v>
      </c>
      <c r="AU276" s="167" t="s">
        <v>84</v>
      </c>
      <c r="AV276" s="13" t="s">
        <v>84</v>
      </c>
      <c r="AW276" s="13" t="s">
        <v>29</v>
      </c>
      <c r="AX276" s="13" t="s">
        <v>71</v>
      </c>
      <c r="AY276" s="167" t="s">
        <v>167</v>
      </c>
    </row>
    <row r="277" spans="1:65" s="13" customFormat="1" ht="11.25">
      <c r="B277" s="165"/>
      <c r="D277" s="166" t="s">
        <v>175</v>
      </c>
      <c r="E277" s="167" t="s">
        <v>1</v>
      </c>
      <c r="F277" s="168" t="s">
        <v>356</v>
      </c>
      <c r="H277" s="169">
        <v>73.849999999999994</v>
      </c>
      <c r="L277" s="165"/>
      <c r="M277" s="170"/>
      <c r="N277" s="171"/>
      <c r="O277" s="171"/>
      <c r="P277" s="171"/>
      <c r="Q277" s="171"/>
      <c r="R277" s="171"/>
      <c r="S277" s="171"/>
      <c r="T277" s="172"/>
      <c r="AT277" s="167" t="s">
        <v>175</v>
      </c>
      <c r="AU277" s="167" t="s">
        <v>84</v>
      </c>
      <c r="AV277" s="13" t="s">
        <v>84</v>
      </c>
      <c r="AW277" s="13" t="s">
        <v>29</v>
      </c>
      <c r="AX277" s="13" t="s">
        <v>71</v>
      </c>
      <c r="AY277" s="167" t="s">
        <v>167</v>
      </c>
    </row>
    <row r="278" spans="1:65" s="13" customFormat="1" ht="11.25">
      <c r="B278" s="165"/>
      <c r="D278" s="166" t="s">
        <v>175</v>
      </c>
      <c r="E278" s="167" t="s">
        <v>1</v>
      </c>
      <c r="F278" s="168" t="s">
        <v>357</v>
      </c>
      <c r="H278" s="169">
        <v>47.616</v>
      </c>
      <c r="L278" s="165"/>
      <c r="M278" s="170"/>
      <c r="N278" s="171"/>
      <c r="O278" s="171"/>
      <c r="P278" s="171"/>
      <c r="Q278" s="171"/>
      <c r="R278" s="171"/>
      <c r="S278" s="171"/>
      <c r="T278" s="172"/>
      <c r="AT278" s="167" t="s">
        <v>175</v>
      </c>
      <c r="AU278" s="167" t="s">
        <v>84</v>
      </c>
      <c r="AV278" s="13" t="s">
        <v>84</v>
      </c>
      <c r="AW278" s="13" t="s">
        <v>29</v>
      </c>
      <c r="AX278" s="13" t="s">
        <v>71</v>
      </c>
      <c r="AY278" s="167" t="s">
        <v>167</v>
      </c>
    </row>
    <row r="279" spans="1:65" s="13" customFormat="1" ht="11.25">
      <c r="B279" s="165"/>
      <c r="D279" s="166" t="s">
        <v>175</v>
      </c>
      <c r="E279" s="167" t="s">
        <v>1</v>
      </c>
      <c r="F279" s="168" t="s">
        <v>358</v>
      </c>
      <c r="H279" s="169">
        <v>75.495000000000005</v>
      </c>
      <c r="L279" s="165"/>
      <c r="M279" s="170"/>
      <c r="N279" s="171"/>
      <c r="O279" s="171"/>
      <c r="P279" s="171"/>
      <c r="Q279" s="171"/>
      <c r="R279" s="171"/>
      <c r="S279" s="171"/>
      <c r="T279" s="172"/>
      <c r="AT279" s="167" t="s">
        <v>175</v>
      </c>
      <c r="AU279" s="167" t="s">
        <v>84</v>
      </c>
      <c r="AV279" s="13" t="s">
        <v>84</v>
      </c>
      <c r="AW279" s="13" t="s">
        <v>29</v>
      </c>
      <c r="AX279" s="13" t="s">
        <v>71</v>
      </c>
      <c r="AY279" s="167" t="s">
        <v>167</v>
      </c>
    </row>
    <row r="280" spans="1:65" s="13" customFormat="1" ht="11.25">
      <c r="B280" s="165"/>
      <c r="D280" s="166" t="s">
        <v>175</v>
      </c>
      <c r="E280" s="167" t="s">
        <v>1</v>
      </c>
      <c r="F280" s="168" t="s">
        <v>359</v>
      </c>
      <c r="H280" s="169">
        <v>169.52</v>
      </c>
      <c r="L280" s="165"/>
      <c r="M280" s="170"/>
      <c r="N280" s="171"/>
      <c r="O280" s="171"/>
      <c r="P280" s="171"/>
      <c r="Q280" s="171"/>
      <c r="R280" s="171"/>
      <c r="S280" s="171"/>
      <c r="T280" s="172"/>
      <c r="AT280" s="167" t="s">
        <v>175</v>
      </c>
      <c r="AU280" s="167" t="s">
        <v>84</v>
      </c>
      <c r="AV280" s="13" t="s">
        <v>84</v>
      </c>
      <c r="AW280" s="13" t="s">
        <v>29</v>
      </c>
      <c r="AX280" s="13" t="s">
        <v>71</v>
      </c>
      <c r="AY280" s="167" t="s">
        <v>167</v>
      </c>
    </row>
    <row r="281" spans="1:65" s="13" customFormat="1" ht="11.25">
      <c r="B281" s="165"/>
      <c r="D281" s="166" t="s">
        <v>175</v>
      </c>
      <c r="E281" s="167" t="s">
        <v>1</v>
      </c>
      <c r="F281" s="168" t="s">
        <v>360</v>
      </c>
      <c r="H281" s="169">
        <v>435.15000000000003</v>
      </c>
      <c r="L281" s="165"/>
      <c r="M281" s="170"/>
      <c r="N281" s="171"/>
      <c r="O281" s="171"/>
      <c r="P281" s="171"/>
      <c r="Q281" s="171"/>
      <c r="R281" s="171"/>
      <c r="S281" s="171"/>
      <c r="T281" s="172"/>
      <c r="AT281" s="167" t="s">
        <v>175</v>
      </c>
      <c r="AU281" s="167" t="s">
        <v>84</v>
      </c>
      <c r="AV281" s="13" t="s">
        <v>84</v>
      </c>
      <c r="AW281" s="13" t="s">
        <v>29</v>
      </c>
      <c r="AX281" s="13" t="s">
        <v>71</v>
      </c>
      <c r="AY281" s="167" t="s">
        <v>167</v>
      </c>
    </row>
    <row r="282" spans="1:65" s="13" customFormat="1" ht="33.75">
      <c r="B282" s="165"/>
      <c r="D282" s="166" t="s">
        <v>175</v>
      </c>
      <c r="E282" s="167" t="s">
        <v>1</v>
      </c>
      <c r="F282" s="168" t="s">
        <v>361</v>
      </c>
      <c r="H282" s="169">
        <v>-77.525999999999996</v>
      </c>
      <c r="L282" s="165"/>
      <c r="M282" s="170"/>
      <c r="N282" s="171"/>
      <c r="O282" s="171"/>
      <c r="P282" s="171"/>
      <c r="Q282" s="171"/>
      <c r="R282" s="171"/>
      <c r="S282" s="171"/>
      <c r="T282" s="172"/>
      <c r="AT282" s="167" t="s">
        <v>175</v>
      </c>
      <c r="AU282" s="167" t="s">
        <v>84</v>
      </c>
      <c r="AV282" s="13" t="s">
        <v>84</v>
      </c>
      <c r="AW282" s="13" t="s">
        <v>29</v>
      </c>
      <c r="AX282" s="13" t="s">
        <v>71</v>
      </c>
      <c r="AY282" s="167" t="s">
        <v>167</v>
      </c>
    </row>
    <row r="283" spans="1:65" s="14" customFormat="1" ht="11.25">
      <c r="B283" s="173"/>
      <c r="D283" s="166" t="s">
        <v>175</v>
      </c>
      <c r="E283" s="174" t="s">
        <v>1</v>
      </c>
      <c r="F283" s="175" t="s">
        <v>178</v>
      </c>
      <c r="H283" s="176">
        <v>941.43300000000011</v>
      </c>
      <c r="L283" s="173"/>
      <c r="M283" s="177"/>
      <c r="N283" s="178"/>
      <c r="O283" s="178"/>
      <c r="P283" s="178"/>
      <c r="Q283" s="178"/>
      <c r="R283" s="178"/>
      <c r="S283" s="178"/>
      <c r="T283" s="179"/>
      <c r="AT283" s="174" t="s">
        <v>175</v>
      </c>
      <c r="AU283" s="174" t="s">
        <v>84</v>
      </c>
      <c r="AV283" s="14" t="s">
        <v>173</v>
      </c>
      <c r="AW283" s="14" t="s">
        <v>29</v>
      </c>
      <c r="AX283" s="14" t="s">
        <v>78</v>
      </c>
      <c r="AY283" s="174" t="s">
        <v>167</v>
      </c>
    </row>
    <row r="284" spans="1:65" s="2" customFormat="1" ht="21.75" customHeight="1">
      <c r="A284" s="28"/>
      <c r="B284" s="151"/>
      <c r="C284" s="152" t="s">
        <v>362</v>
      </c>
      <c r="D284" s="152" t="s">
        <v>169</v>
      </c>
      <c r="E284" s="153" t="s">
        <v>363</v>
      </c>
      <c r="F284" s="154" t="s">
        <v>364</v>
      </c>
      <c r="G284" s="155" t="s">
        <v>212</v>
      </c>
      <c r="H284" s="156">
        <v>633.202</v>
      </c>
      <c r="I284" s="156">
        <v>12.188000000000001</v>
      </c>
      <c r="J284" s="156">
        <f>ROUND(I284*H284,3)</f>
        <v>7717.4660000000003</v>
      </c>
      <c r="K284" s="157"/>
      <c r="L284" s="29"/>
      <c r="M284" s="158" t="s">
        <v>1</v>
      </c>
      <c r="N284" s="159" t="s">
        <v>37</v>
      </c>
      <c r="O284" s="160">
        <v>0.4</v>
      </c>
      <c r="P284" s="160">
        <f>O284*H284</f>
        <v>253.2808</v>
      </c>
      <c r="Q284" s="160">
        <v>2.4499999999999999E-3</v>
      </c>
      <c r="R284" s="160">
        <f>Q284*H284</f>
        <v>1.5513448999999999</v>
      </c>
      <c r="S284" s="160">
        <v>0</v>
      </c>
      <c r="T284" s="161">
        <f>S284*H284</f>
        <v>0</v>
      </c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R284" s="162" t="s">
        <v>173</v>
      </c>
      <c r="AT284" s="162" t="s">
        <v>169</v>
      </c>
      <c r="AU284" s="162" t="s">
        <v>84</v>
      </c>
      <c r="AY284" s="16" t="s">
        <v>167</v>
      </c>
      <c r="BE284" s="163">
        <f>IF(N284="základná",J284,0)</f>
        <v>0</v>
      </c>
      <c r="BF284" s="163">
        <f>IF(N284="znížená",J284,0)</f>
        <v>7717.4660000000003</v>
      </c>
      <c r="BG284" s="163">
        <f>IF(N284="zákl. prenesená",J284,0)</f>
        <v>0</v>
      </c>
      <c r="BH284" s="163">
        <f>IF(N284="zníž. prenesená",J284,0)</f>
        <v>0</v>
      </c>
      <c r="BI284" s="163">
        <f>IF(N284="nulová",J284,0)</f>
        <v>0</v>
      </c>
      <c r="BJ284" s="16" t="s">
        <v>84</v>
      </c>
      <c r="BK284" s="164">
        <f>ROUND(I284*H284,3)</f>
        <v>7717.4660000000003</v>
      </c>
      <c r="BL284" s="16" t="s">
        <v>173</v>
      </c>
      <c r="BM284" s="162" t="s">
        <v>365</v>
      </c>
    </row>
    <row r="285" spans="1:65" s="13" customFormat="1" ht="11.25">
      <c r="B285" s="165"/>
      <c r="D285" s="166" t="s">
        <v>175</v>
      </c>
      <c r="E285" s="167" t="s">
        <v>1</v>
      </c>
      <c r="F285" s="168" t="s">
        <v>366</v>
      </c>
      <c r="H285" s="169">
        <v>558.65200000000004</v>
      </c>
      <c r="L285" s="165"/>
      <c r="M285" s="170"/>
      <c r="N285" s="171"/>
      <c r="O285" s="171"/>
      <c r="P285" s="171"/>
      <c r="Q285" s="171"/>
      <c r="R285" s="171"/>
      <c r="S285" s="171"/>
      <c r="T285" s="172"/>
      <c r="AT285" s="167" t="s">
        <v>175</v>
      </c>
      <c r="AU285" s="167" t="s">
        <v>84</v>
      </c>
      <c r="AV285" s="13" t="s">
        <v>84</v>
      </c>
      <c r="AW285" s="13" t="s">
        <v>29</v>
      </c>
      <c r="AX285" s="13" t="s">
        <v>71</v>
      </c>
      <c r="AY285" s="167" t="s">
        <v>167</v>
      </c>
    </row>
    <row r="286" spans="1:65" s="13" customFormat="1" ht="11.25">
      <c r="B286" s="165"/>
      <c r="D286" s="166" t="s">
        <v>175</v>
      </c>
      <c r="E286" s="167" t="s">
        <v>1</v>
      </c>
      <c r="F286" s="168" t="s">
        <v>367</v>
      </c>
      <c r="H286" s="169">
        <v>74.550000000000011</v>
      </c>
      <c r="L286" s="165"/>
      <c r="M286" s="170"/>
      <c r="N286" s="171"/>
      <c r="O286" s="171"/>
      <c r="P286" s="171"/>
      <c r="Q286" s="171"/>
      <c r="R286" s="171"/>
      <c r="S286" s="171"/>
      <c r="T286" s="172"/>
      <c r="AT286" s="167" t="s">
        <v>175</v>
      </c>
      <c r="AU286" s="167" t="s">
        <v>84</v>
      </c>
      <c r="AV286" s="13" t="s">
        <v>84</v>
      </c>
      <c r="AW286" s="13" t="s">
        <v>29</v>
      </c>
      <c r="AX286" s="13" t="s">
        <v>71</v>
      </c>
      <c r="AY286" s="167" t="s">
        <v>167</v>
      </c>
    </row>
    <row r="287" spans="1:65" s="14" customFormat="1" ht="11.25">
      <c r="B287" s="173"/>
      <c r="D287" s="166" t="s">
        <v>175</v>
      </c>
      <c r="E287" s="174" t="s">
        <v>1</v>
      </c>
      <c r="F287" s="175" t="s">
        <v>178</v>
      </c>
      <c r="H287" s="176">
        <v>633.202</v>
      </c>
      <c r="L287" s="173"/>
      <c r="M287" s="177"/>
      <c r="N287" s="178"/>
      <c r="O287" s="178"/>
      <c r="P287" s="178"/>
      <c r="Q287" s="178"/>
      <c r="R287" s="178"/>
      <c r="S287" s="178"/>
      <c r="T287" s="179"/>
      <c r="AT287" s="174" t="s">
        <v>175</v>
      </c>
      <c r="AU287" s="174" t="s">
        <v>84</v>
      </c>
      <c r="AV287" s="14" t="s">
        <v>173</v>
      </c>
      <c r="AW287" s="14" t="s">
        <v>29</v>
      </c>
      <c r="AX287" s="14" t="s">
        <v>78</v>
      </c>
      <c r="AY287" s="174" t="s">
        <v>167</v>
      </c>
    </row>
    <row r="288" spans="1:65" s="2" customFormat="1" ht="21.75" customHeight="1">
      <c r="A288" s="28"/>
      <c r="B288" s="151"/>
      <c r="C288" s="152" t="s">
        <v>368</v>
      </c>
      <c r="D288" s="152" t="s">
        <v>169</v>
      </c>
      <c r="E288" s="153" t="s">
        <v>369</v>
      </c>
      <c r="F288" s="154" t="s">
        <v>370</v>
      </c>
      <c r="G288" s="155" t="s">
        <v>212</v>
      </c>
      <c r="H288" s="156">
        <v>92.05</v>
      </c>
      <c r="I288" s="156">
        <v>20.347999999999999</v>
      </c>
      <c r="J288" s="156">
        <f>ROUND(I288*H288,3)</f>
        <v>1873.0329999999999</v>
      </c>
      <c r="K288" s="157"/>
      <c r="L288" s="29"/>
      <c r="M288" s="158" t="s">
        <v>1</v>
      </c>
      <c r="N288" s="159" t="s">
        <v>37</v>
      </c>
      <c r="O288" s="160">
        <v>0.55700000000000005</v>
      </c>
      <c r="P288" s="160">
        <f>O288*H288</f>
        <v>51.271850000000001</v>
      </c>
      <c r="Q288" s="160">
        <v>5.1999999999999998E-3</v>
      </c>
      <c r="R288" s="160">
        <f>Q288*H288</f>
        <v>0.47865999999999997</v>
      </c>
      <c r="S288" s="160">
        <v>0</v>
      </c>
      <c r="T288" s="161">
        <f>S288*H288</f>
        <v>0</v>
      </c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R288" s="162" t="s">
        <v>173</v>
      </c>
      <c r="AT288" s="162" t="s">
        <v>169</v>
      </c>
      <c r="AU288" s="162" t="s">
        <v>84</v>
      </c>
      <c r="AY288" s="16" t="s">
        <v>167</v>
      </c>
      <c r="BE288" s="163">
        <f>IF(N288="základná",J288,0)</f>
        <v>0</v>
      </c>
      <c r="BF288" s="163">
        <f>IF(N288="znížená",J288,0)</f>
        <v>1873.0329999999999</v>
      </c>
      <c r="BG288" s="163">
        <f>IF(N288="zákl. prenesená",J288,0)</f>
        <v>0</v>
      </c>
      <c r="BH288" s="163">
        <f>IF(N288="zníž. prenesená",J288,0)</f>
        <v>0</v>
      </c>
      <c r="BI288" s="163">
        <f>IF(N288="nulová",J288,0)</f>
        <v>0</v>
      </c>
      <c r="BJ288" s="16" t="s">
        <v>84</v>
      </c>
      <c r="BK288" s="164">
        <f>ROUND(I288*H288,3)</f>
        <v>1873.0329999999999</v>
      </c>
      <c r="BL288" s="16" t="s">
        <v>173</v>
      </c>
      <c r="BM288" s="162" t="s">
        <v>371</v>
      </c>
    </row>
    <row r="289" spans="1:65" s="2" customFormat="1" ht="21.75" customHeight="1">
      <c r="A289" s="28"/>
      <c r="B289" s="151"/>
      <c r="C289" s="152" t="s">
        <v>372</v>
      </c>
      <c r="D289" s="152" t="s">
        <v>169</v>
      </c>
      <c r="E289" s="153" t="s">
        <v>373</v>
      </c>
      <c r="F289" s="154" t="s">
        <v>374</v>
      </c>
      <c r="G289" s="155" t="s">
        <v>212</v>
      </c>
      <c r="H289" s="156">
        <v>529.024</v>
      </c>
      <c r="I289" s="156">
        <v>57.856000000000002</v>
      </c>
      <c r="J289" s="156">
        <f>ROUND(I289*H289,3)</f>
        <v>30607.213</v>
      </c>
      <c r="K289" s="157"/>
      <c r="L289" s="29"/>
      <c r="M289" s="158" t="s">
        <v>1</v>
      </c>
      <c r="N289" s="159" t="s">
        <v>37</v>
      </c>
      <c r="O289" s="160">
        <v>2</v>
      </c>
      <c r="P289" s="160">
        <f>O289*H289</f>
        <v>1058.048</v>
      </c>
      <c r="Q289" s="160">
        <v>1.0544E-2</v>
      </c>
      <c r="R289" s="160">
        <f>Q289*H289</f>
        <v>5.5780290560000001</v>
      </c>
      <c r="S289" s="160">
        <v>0</v>
      </c>
      <c r="T289" s="161">
        <f>S289*H289</f>
        <v>0</v>
      </c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R289" s="162" t="s">
        <v>173</v>
      </c>
      <c r="AT289" s="162" t="s">
        <v>169</v>
      </c>
      <c r="AU289" s="162" t="s">
        <v>84</v>
      </c>
      <c r="AY289" s="16" t="s">
        <v>167</v>
      </c>
      <c r="BE289" s="163">
        <f>IF(N289="základná",J289,0)</f>
        <v>0</v>
      </c>
      <c r="BF289" s="163">
        <f>IF(N289="znížená",J289,0)</f>
        <v>30607.213</v>
      </c>
      <c r="BG289" s="163">
        <f>IF(N289="zákl. prenesená",J289,0)</f>
        <v>0</v>
      </c>
      <c r="BH289" s="163">
        <f>IF(N289="zníž. prenesená",J289,0)</f>
        <v>0</v>
      </c>
      <c r="BI289" s="163">
        <f>IF(N289="nulová",J289,0)</f>
        <v>0</v>
      </c>
      <c r="BJ289" s="16" t="s">
        <v>84</v>
      </c>
      <c r="BK289" s="164">
        <f>ROUND(I289*H289,3)</f>
        <v>30607.213</v>
      </c>
      <c r="BL289" s="16" t="s">
        <v>173</v>
      </c>
      <c r="BM289" s="162" t="s">
        <v>375</v>
      </c>
    </row>
    <row r="290" spans="1:65" s="13" customFormat="1" ht="11.25">
      <c r="B290" s="165"/>
      <c r="D290" s="166" t="s">
        <v>175</v>
      </c>
      <c r="E290" s="167" t="s">
        <v>1</v>
      </c>
      <c r="F290" s="168" t="s">
        <v>376</v>
      </c>
      <c r="H290" s="169">
        <v>526</v>
      </c>
      <c r="L290" s="165"/>
      <c r="M290" s="170"/>
      <c r="N290" s="171"/>
      <c r="O290" s="171"/>
      <c r="P290" s="171"/>
      <c r="Q290" s="171"/>
      <c r="R290" s="171"/>
      <c r="S290" s="171"/>
      <c r="T290" s="172"/>
      <c r="AT290" s="167" t="s">
        <v>175</v>
      </c>
      <c r="AU290" s="167" t="s">
        <v>84</v>
      </c>
      <c r="AV290" s="13" t="s">
        <v>84</v>
      </c>
      <c r="AW290" s="13" t="s">
        <v>29</v>
      </c>
      <c r="AX290" s="13" t="s">
        <v>71</v>
      </c>
      <c r="AY290" s="167" t="s">
        <v>167</v>
      </c>
    </row>
    <row r="291" spans="1:65" s="13" customFormat="1" ht="11.25">
      <c r="B291" s="165"/>
      <c r="D291" s="166" t="s">
        <v>175</v>
      </c>
      <c r="E291" s="167" t="s">
        <v>1</v>
      </c>
      <c r="F291" s="168" t="s">
        <v>377</v>
      </c>
      <c r="H291" s="169">
        <v>74.550000000000011</v>
      </c>
      <c r="L291" s="165"/>
      <c r="M291" s="170"/>
      <c r="N291" s="171"/>
      <c r="O291" s="171"/>
      <c r="P291" s="171"/>
      <c r="Q291" s="171"/>
      <c r="R291" s="171"/>
      <c r="S291" s="171"/>
      <c r="T291" s="172"/>
      <c r="AT291" s="167" t="s">
        <v>175</v>
      </c>
      <c r="AU291" s="167" t="s">
        <v>84</v>
      </c>
      <c r="AV291" s="13" t="s">
        <v>84</v>
      </c>
      <c r="AW291" s="13" t="s">
        <v>29</v>
      </c>
      <c r="AX291" s="13" t="s">
        <v>71</v>
      </c>
      <c r="AY291" s="167" t="s">
        <v>167</v>
      </c>
    </row>
    <row r="292" spans="1:65" s="13" customFormat="1" ht="33.75">
      <c r="B292" s="165"/>
      <c r="D292" s="166" t="s">
        <v>175</v>
      </c>
      <c r="E292" s="167" t="s">
        <v>1</v>
      </c>
      <c r="F292" s="168" t="s">
        <v>378</v>
      </c>
      <c r="H292" s="169">
        <v>-71.525999999999996</v>
      </c>
      <c r="L292" s="165"/>
      <c r="M292" s="170"/>
      <c r="N292" s="171"/>
      <c r="O292" s="171"/>
      <c r="P292" s="171"/>
      <c r="Q292" s="171"/>
      <c r="R292" s="171"/>
      <c r="S292" s="171"/>
      <c r="T292" s="172"/>
      <c r="AT292" s="167" t="s">
        <v>175</v>
      </c>
      <c r="AU292" s="167" t="s">
        <v>84</v>
      </c>
      <c r="AV292" s="13" t="s">
        <v>84</v>
      </c>
      <c r="AW292" s="13" t="s">
        <v>29</v>
      </c>
      <c r="AX292" s="13" t="s">
        <v>71</v>
      </c>
      <c r="AY292" s="167" t="s">
        <v>167</v>
      </c>
    </row>
    <row r="293" spans="1:65" s="14" customFormat="1" ht="11.25">
      <c r="B293" s="173"/>
      <c r="D293" s="166" t="s">
        <v>175</v>
      </c>
      <c r="E293" s="174" t="s">
        <v>1</v>
      </c>
      <c r="F293" s="175" t="s">
        <v>178</v>
      </c>
      <c r="H293" s="176">
        <v>529.024</v>
      </c>
      <c r="L293" s="173"/>
      <c r="M293" s="177"/>
      <c r="N293" s="178"/>
      <c r="O293" s="178"/>
      <c r="P293" s="178"/>
      <c r="Q293" s="178"/>
      <c r="R293" s="178"/>
      <c r="S293" s="178"/>
      <c r="T293" s="179"/>
      <c r="AT293" s="174" t="s">
        <v>175</v>
      </c>
      <c r="AU293" s="174" t="s">
        <v>84</v>
      </c>
      <c r="AV293" s="14" t="s">
        <v>173</v>
      </c>
      <c r="AW293" s="14" t="s">
        <v>29</v>
      </c>
      <c r="AX293" s="14" t="s">
        <v>78</v>
      </c>
      <c r="AY293" s="174" t="s">
        <v>167</v>
      </c>
    </row>
    <row r="294" spans="1:65" s="2" customFormat="1" ht="21.75" customHeight="1">
      <c r="A294" s="28"/>
      <c r="B294" s="151"/>
      <c r="C294" s="152" t="s">
        <v>379</v>
      </c>
      <c r="D294" s="152" t="s">
        <v>169</v>
      </c>
      <c r="E294" s="153" t="s">
        <v>380</v>
      </c>
      <c r="F294" s="154" t="s">
        <v>381</v>
      </c>
      <c r="G294" s="155" t="s">
        <v>212</v>
      </c>
      <c r="H294" s="156">
        <v>29.628</v>
      </c>
      <c r="I294" s="156">
        <v>35.433</v>
      </c>
      <c r="J294" s="156">
        <f>ROUND(I294*H294,3)</f>
        <v>1049.809</v>
      </c>
      <c r="K294" s="157"/>
      <c r="L294" s="29"/>
      <c r="M294" s="158" t="s">
        <v>1</v>
      </c>
      <c r="N294" s="159" t="s">
        <v>37</v>
      </c>
      <c r="O294" s="160">
        <v>2.2999999999999998</v>
      </c>
      <c r="P294" s="160">
        <f>O294*H294</f>
        <v>68.14439999999999</v>
      </c>
      <c r="Q294" s="160">
        <v>9.4199999999999996E-3</v>
      </c>
      <c r="R294" s="160">
        <f>Q294*H294</f>
        <v>0.27909575999999997</v>
      </c>
      <c r="S294" s="160">
        <v>0</v>
      </c>
      <c r="T294" s="161">
        <f>S294*H294</f>
        <v>0</v>
      </c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R294" s="162" t="s">
        <v>173</v>
      </c>
      <c r="AT294" s="162" t="s">
        <v>169</v>
      </c>
      <c r="AU294" s="162" t="s">
        <v>84</v>
      </c>
      <c r="AY294" s="16" t="s">
        <v>167</v>
      </c>
      <c r="BE294" s="163">
        <f>IF(N294="základná",J294,0)</f>
        <v>0</v>
      </c>
      <c r="BF294" s="163">
        <f>IF(N294="znížená",J294,0)</f>
        <v>1049.809</v>
      </c>
      <c r="BG294" s="163">
        <f>IF(N294="zákl. prenesená",J294,0)</f>
        <v>0</v>
      </c>
      <c r="BH294" s="163">
        <f>IF(N294="zníž. prenesená",J294,0)</f>
        <v>0</v>
      </c>
      <c r="BI294" s="163">
        <f>IF(N294="nulová",J294,0)</f>
        <v>0</v>
      </c>
      <c r="BJ294" s="16" t="s">
        <v>84</v>
      </c>
      <c r="BK294" s="164">
        <f>ROUND(I294*H294,3)</f>
        <v>1049.809</v>
      </c>
      <c r="BL294" s="16" t="s">
        <v>173</v>
      </c>
      <c r="BM294" s="162" t="s">
        <v>382</v>
      </c>
    </row>
    <row r="295" spans="1:65" s="13" customFormat="1" ht="11.25">
      <c r="B295" s="165"/>
      <c r="D295" s="166" t="s">
        <v>175</v>
      </c>
      <c r="E295" s="167" t="s">
        <v>1</v>
      </c>
      <c r="F295" s="168" t="s">
        <v>383</v>
      </c>
      <c r="H295" s="169">
        <v>29.628000000000004</v>
      </c>
      <c r="L295" s="165"/>
      <c r="M295" s="170"/>
      <c r="N295" s="171"/>
      <c r="O295" s="171"/>
      <c r="P295" s="171"/>
      <c r="Q295" s="171"/>
      <c r="R295" s="171"/>
      <c r="S295" s="171"/>
      <c r="T295" s="172"/>
      <c r="AT295" s="167" t="s">
        <v>175</v>
      </c>
      <c r="AU295" s="167" t="s">
        <v>84</v>
      </c>
      <c r="AV295" s="13" t="s">
        <v>84</v>
      </c>
      <c r="AW295" s="13" t="s">
        <v>29</v>
      </c>
      <c r="AX295" s="13" t="s">
        <v>71</v>
      </c>
      <c r="AY295" s="167" t="s">
        <v>167</v>
      </c>
    </row>
    <row r="296" spans="1:65" s="14" customFormat="1" ht="11.25">
      <c r="B296" s="173"/>
      <c r="D296" s="166" t="s">
        <v>175</v>
      </c>
      <c r="E296" s="174" t="s">
        <v>1</v>
      </c>
      <c r="F296" s="175" t="s">
        <v>178</v>
      </c>
      <c r="H296" s="176">
        <v>29.628000000000004</v>
      </c>
      <c r="L296" s="173"/>
      <c r="M296" s="177"/>
      <c r="N296" s="178"/>
      <c r="O296" s="178"/>
      <c r="P296" s="178"/>
      <c r="Q296" s="178"/>
      <c r="R296" s="178"/>
      <c r="S296" s="178"/>
      <c r="T296" s="179"/>
      <c r="AT296" s="174" t="s">
        <v>175</v>
      </c>
      <c r="AU296" s="174" t="s">
        <v>84</v>
      </c>
      <c r="AV296" s="14" t="s">
        <v>173</v>
      </c>
      <c r="AW296" s="14" t="s">
        <v>29</v>
      </c>
      <c r="AX296" s="14" t="s">
        <v>78</v>
      </c>
      <c r="AY296" s="174" t="s">
        <v>167</v>
      </c>
    </row>
    <row r="297" spans="1:65" s="2" customFormat="1" ht="33" customHeight="1">
      <c r="A297" s="28"/>
      <c r="B297" s="151"/>
      <c r="C297" s="152" t="s">
        <v>384</v>
      </c>
      <c r="D297" s="152" t="s">
        <v>169</v>
      </c>
      <c r="E297" s="153" t="s">
        <v>385</v>
      </c>
      <c r="F297" s="154" t="s">
        <v>386</v>
      </c>
      <c r="G297" s="155" t="s">
        <v>212</v>
      </c>
      <c r="H297" s="156">
        <v>92.05</v>
      </c>
      <c r="I297" s="156">
        <v>33.780999999999999</v>
      </c>
      <c r="J297" s="156">
        <f>ROUND(I297*H297,3)</f>
        <v>3109.5410000000002</v>
      </c>
      <c r="K297" s="157"/>
      <c r="L297" s="29"/>
      <c r="M297" s="158" t="s">
        <v>1</v>
      </c>
      <c r="N297" s="159" t="s">
        <v>37</v>
      </c>
      <c r="O297" s="160">
        <v>0.67</v>
      </c>
      <c r="P297" s="160">
        <f>O297*H297</f>
        <v>61.673500000000004</v>
      </c>
      <c r="Q297" s="160">
        <v>1.12E-2</v>
      </c>
      <c r="R297" s="160">
        <f>Q297*H297</f>
        <v>1.0309599999999999</v>
      </c>
      <c r="S297" s="160">
        <v>0</v>
      </c>
      <c r="T297" s="161">
        <f>S297*H297</f>
        <v>0</v>
      </c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R297" s="162" t="s">
        <v>173</v>
      </c>
      <c r="AT297" s="162" t="s">
        <v>169</v>
      </c>
      <c r="AU297" s="162" t="s">
        <v>84</v>
      </c>
      <c r="AY297" s="16" t="s">
        <v>167</v>
      </c>
      <c r="BE297" s="163">
        <f>IF(N297="základná",J297,0)</f>
        <v>0</v>
      </c>
      <c r="BF297" s="163">
        <f>IF(N297="znížená",J297,0)</f>
        <v>3109.5410000000002</v>
      </c>
      <c r="BG297" s="163">
        <f>IF(N297="zákl. prenesená",J297,0)</f>
        <v>0</v>
      </c>
      <c r="BH297" s="163">
        <f>IF(N297="zníž. prenesená",J297,0)</f>
        <v>0</v>
      </c>
      <c r="BI297" s="163">
        <f>IF(N297="nulová",J297,0)</f>
        <v>0</v>
      </c>
      <c r="BJ297" s="16" t="s">
        <v>84</v>
      </c>
      <c r="BK297" s="164">
        <f>ROUND(I297*H297,3)</f>
        <v>3109.5410000000002</v>
      </c>
      <c r="BL297" s="16" t="s">
        <v>173</v>
      </c>
      <c r="BM297" s="162" t="s">
        <v>387</v>
      </c>
    </row>
    <row r="298" spans="1:65" s="13" customFormat="1" ht="11.25">
      <c r="B298" s="165"/>
      <c r="D298" s="166" t="s">
        <v>175</v>
      </c>
      <c r="E298" s="167" t="s">
        <v>1</v>
      </c>
      <c r="F298" s="168" t="s">
        <v>388</v>
      </c>
      <c r="H298" s="169">
        <v>92.05</v>
      </c>
      <c r="L298" s="165"/>
      <c r="M298" s="170"/>
      <c r="N298" s="171"/>
      <c r="O298" s="171"/>
      <c r="P298" s="171"/>
      <c r="Q298" s="171"/>
      <c r="R298" s="171"/>
      <c r="S298" s="171"/>
      <c r="T298" s="172"/>
      <c r="AT298" s="167" t="s">
        <v>175</v>
      </c>
      <c r="AU298" s="167" t="s">
        <v>84</v>
      </c>
      <c r="AV298" s="13" t="s">
        <v>84</v>
      </c>
      <c r="AW298" s="13" t="s">
        <v>29</v>
      </c>
      <c r="AX298" s="13" t="s">
        <v>78</v>
      </c>
      <c r="AY298" s="167" t="s">
        <v>167</v>
      </c>
    </row>
    <row r="299" spans="1:65" s="2" customFormat="1" ht="16.5" customHeight="1">
      <c r="A299" s="28"/>
      <c r="B299" s="151"/>
      <c r="C299" s="152" t="s">
        <v>389</v>
      </c>
      <c r="D299" s="152" t="s">
        <v>169</v>
      </c>
      <c r="E299" s="153" t="s">
        <v>390</v>
      </c>
      <c r="F299" s="154" t="s">
        <v>391</v>
      </c>
      <c r="G299" s="155" t="s">
        <v>172</v>
      </c>
      <c r="H299" s="156">
        <v>58.808</v>
      </c>
      <c r="I299" s="156">
        <v>39.887</v>
      </c>
      <c r="J299" s="156">
        <f>ROUND(I299*H299,3)</f>
        <v>2345.6750000000002</v>
      </c>
      <c r="K299" s="157"/>
      <c r="L299" s="29"/>
      <c r="M299" s="158" t="s">
        <v>1</v>
      </c>
      <c r="N299" s="159" t="s">
        <v>37</v>
      </c>
      <c r="O299" s="160">
        <v>1.8919999999999999</v>
      </c>
      <c r="P299" s="160">
        <f>O299*H299</f>
        <v>111.264736</v>
      </c>
      <c r="Q299" s="160">
        <v>1.837</v>
      </c>
      <c r="R299" s="160">
        <f>Q299*H299</f>
        <v>108.03029599999999</v>
      </c>
      <c r="S299" s="160">
        <v>0</v>
      </c>
      <c r="T299" s="161">
        <f>S299*H299</f>
        <v>0</v>
      </c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R299" s="162" t="s">
        <v>173</v>
      </c>
      <c r="AT299" s="162" t="s">
        <v>169</v>
      </c>
      <c r="AU299" s="162" t="s">
        <v>84</v>
      </c>
      <c r="AY299" s="16" t="s">
        <v>167</v>
      </c>
      <c r="BE299" s="163">
        <f>IF(N299="základná",J299,0)</f>
        <v>0</v>
      </c>
      <c r="BF299" s="163">
        <f>IF(N299="znížená",J299,0)</f>
        <v>2345.6750000000002</v>
      </c>
      <c r="BG299" s="163">
        <f>IF(N299="zákl. prenesená",J299,0)</f>
        <v>0</v>
      </c>
      <c r="BH299" s="163">
        <f>IF(N299="zníž. prenesená",J299,0)</f>
        <v>0</v>
      </c>
      <c r="BI299" s="163">
        <f>IF(N299="nulová",J299,0)</f>
        <v>0</v>
      </c>
      <c r="BJ299" s="16" t="s">
        <v>84</v>
      </c>
      <c r="BK299" s="164">
        <f>ROUND(I299*H299,3)</f>
        <v>2345.6750000000002</v>
      </c>
      <c r="BL299" s="16" t="s">
        <v>173</v>
      </c>
      <c r="BM299" s="162" t="s">
        <v>392</v>
      </c>
    </row>
    <row r="300" spans="1:65" s="13" customFormat="1" ht="11.25">
      <c r="B300" s="165"/>
      <c r="D300" s="166" t="s">
        <v>175</v>
      </c>
      <c r="E300" s="167" t="s">
        <v>1</v>
      </c>
      <c r="F300" s="168" t="s">
        <v>393</v>
      </c>
      <c r="H300" s="169">
        <v>17.788499999999999</v>
      </c>
      <c r="L300" s="165"/>
      <c r="M300" s="170"/>
      <c r="N300" s="171"/>
      <c r="O300" s="171"/>
      <c r="P300" s="171"/>
      <c r="Q300" s="171"/>
      <c r="R300" s="171"/>
      <c r="S300" s="171"/>
      <c r="T300" s="172"/>
      <c r="AT300" s="167" t="s">
        <v>175</v>
      </c>
      <c r="AU300" s="167" t="s">
        <v>84</v>
      </c>
      <c r="AV300" s="13" t="s">
        <v>84</v>
      </c>
      <c r="AW300" s="13" t="s">
        <v>29</v>
      </c>
      <c r="AX300" s="13" t="s">
        <v>71</v>
      </c>
      <c r="AY300" s="167" t="s">
        <v>167</v>
      </c>
    </row>
    <row r="301" spans="1:65" s="13" customFormat="1" ht="11.25">
      <c r="B301" s="165"/>
      <c r="D301" s="166" t="s">
        <v>175</v>
      </c>
      <c r="E301" s="167" t="s">
        <v>1</v>
      </c>
      <c r="F301" s="168" t="s">
        <v>394</v>
      </c>
      <c r="H301" s="169">
        <v>13.81875</v>
      </c>
      <c r="L301" s="165"/>
      <c r="M301" s="170"/>
      <c r="N301" s="171"/>
      <c r="O301" s="171"/>
      <c r="P301" s="171"/>
      <c r="Q301" s="171"/>
      <c r="R301" s="171"/>
      <c r="S301" s="171"/>
      <c r="T301" s="172"/>
      <c r="AT301" s="167" t="s">
        <v>175</v>
      </c>
      <c r="AU301" s="167" t="s">
        <v>84</v>
      </c>
      <c r="AV301" s="13" t="s">
        <v>84</v>
      </c>
      <c r="AW301" s="13" t="s">
        <v>29</v>
      </c>
      <c r="AX301" s="13" t="s">
        <v>71</v>
      </c>
      <c r="AY301" s="167" t="s">
        <v>167</v>
      </c>
    </row>
    <row r="302" spans="1:65" s="13" customFormat="1" ht="11.25">
      <c r="B302" s="165"/>
      <c r="D302" s="166" t="s">
        <v>175</v>
      </c>
      <c r="E302" s="167" t="s">
        <v>1</v>
      </c>
      <c r="F302" s="168" t="s">
        <v>395</v>
      </c>
      <c r="H302" s="169">
        <v>13.629000000000001</v>
      </c>
      <c r="L302" s="165"/>
      <c r="M302" s="170"/>
      <c r="N302" s="171"/>
      <c r="O302" s="171"/>
      <c r="P302" s="171"/>
      <c r="Q302" s="171"/>
      <c r="R302" s="171"/>
      <c r="S302" s="171"/>
      <c r="T302" s="172"/>
      <c r="AT302" s="167" t="s">
        <v>175</v>
      </c>
      <c r="AU302" s="167" t="s">
        <v>84</v>
      </c>
      <c r="AV302" s="13" t="s">
        <v>84</v>
      </c>
      <c r="AW302" s="13" t="s">
        <v>29</v>
      </c>
      <c r="AX302" s="13" t="s">
        <v>71</v>
      </c>
      <c r="AY302" s="167" t="s">
        <v>167</v>
      </c>
    </row>
    <row r="303" spans="1:65" s="13" customFormat="1" ht="11.25">
      <c r="B303" s="165"/>
      <c r="D303" s="166" t="s">
        <v>175</v>
      </c>
      <c r="E303" s="167" t="s">
        <v>1</v>
      </c>
      <c r="F303" s="168" t="s">
        <v>396</v>
      </c>
      <c r="H303" s="169">
        <v>13.571250000000001</v>
      </c>
      <c r="L303" s="165"/>
      <c r="M303" s="170"/>
      <c r="N303" s="171"/>
      <c r="O303" s="171"/>
      <c r="P303" s="171"/>
      <c r="Q303" s="171"/>
      <c r="R303" s="171"/>
      <c r="S303" s="171"/>
      <c r="T303" s="172"/>
      <c r="AT303" s="167" t="s">
        <v>175</v>
      </c>
      <c r="AU303" s="167" t="s">
        <v>84</v>
      </c>
      <c r="AV303" s="13" t="s">
        <v>84</v>
      </c>
      <c r="AW303" s="13" t="s">
        <v>29</v>
      </c>
      <c r="AX303" s="13" t="s">
        <v>71</v>
      </c>
      <c r="AY303" s="167" t="s">
        <v>167</v>
      </c>
    </row>
    <row r="304" spans="1:65" s="14" customFormat="1" ht="11.25">
      <c r="B304" s="173"/>
      <c r="D304" s="166" t="s">
        <v>175</v>
      </c>
      <c r="E304" s="174" t="s">
        <v>1</v>
      </c>
      <c r="F304" s="175" t="s">
        <v>178</v>
      </c>
      <c r="H304" s="176">
        <v>58.807499999999997</v>
      </c>
      <c r="L304" s="173"/>
      <c r="M304" s="177"/>
      <c r="N304" s="178"/>
      <c r="O304" s="178"/>
      <c r="P304" s="178"/>
      <c r="Q304" s="178"/>
      <c r="R304" s="178"/>
      <c r="S304" s="178"/>
      <c r="T304" s="179"/>
      <c r="AT304" s="174" t="s">
        <v>175</v>
      </c>
      <c r="AU304" s="174" t="s">
        <v>84</v>
      </c>
      <c r="AV304" s="14" t="s">
        <v>173</v>
      </c>
      <c r="AW304" s="14" t="s">
        <v>29</v>
      </c>
      <c r="AX304" s="14" t="s">
        <v>78</v>
      </c>
      <c r="AY304" s="174" t="s">
        <v>167</v>
      </c>
    </row>
    <row r="305" spans="1:65" s="2" customFormat="1" ht="16.5" customHeight="1">
      <c r="A305" s="28"/>
      <c r="B305" s="151"/>
      <c r="C305" s="152" t="s">
        <v>397</v>
      </c>
      <c r="D305" s="152" t="s">
        <v>169</v>
      </c>
      <c r="E305" s="153" t="s">
        <v>398</v>
      </c>
      <c r="F305" s="154" t="s">
        <v>399</v>
      </c>
      <c r="G305" s="155" t="s">
        <v>212</v>
      </c>
      <c r="H305" s="156">
        <v>397.91</v>
      </c>
      <c r="I305" s="156">
        <v>37.526000000000003</v>
      </c>
      <c r="J305" s="156">
        <f>ROUND(I305*H305,3)</f>
        <v>14931.971</v>
      </c>
      <c r="K305" s="157"/>
      <c r="L305" s="29"/>
      <c r="M305" s="158" t="s">
        <v>1</v>
      </c>
      <c r="N305" s="159" t="s">
        <v>37</v>
      </c>
      <c r="O305" s="160">
        <v>0.59699999999999998</v>
      </c>
      <c r="P305" s="160">
        <f>O305*H305</f>
        <v>237.55226999999999</v>
      </c>
      <c r="Q305" s="160">
        <v>9.0109999999999996E-2</v>
      </c>
      <c r="R305" s="160">
        <f>Q305*H305</f>
        <v>35.855670099999998</v>
      </c>
      <c r="S305" s="160">
        <v>0</v>
      </c>
      <c r="T305" s="161">
        <f>S305*H305</f>
        <v>0</v>
      </c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R305" s="162" t="s">
        <v>173</v>
      </c>
      <c r="AT305" s="162" t="s">
        <v>169</v>
      </c>
      <c r="AU305" s="162" t="s">
        <v>84</v>
      </c>
      <c r="AY305" s="16" t="s">
        <v>167</v>
      </c>
      <c r="BE305" s="163">
        <f>IF(N305="základná",J305,0)</f>
        <v>0</v>
      </c>
      <c r="BF305" s="163">
        <f>IF(N305="znížená",J305,0)</f>
        <v>14931.971</v>
      </c>
      <c r="BG305" s="163">
        <f>IF(N305="zákl. prenesená",J305,0)</f>
        <v>0</v>
      </c>
      <c r="BH305" s="163">
        <f>IF(N305="zníž. prenesená",J305,0)</f>
        <v>0</v>
      </c>
      <c r="BI305" s="163">
        <f>IF(N305="nulová",J305,0)</f>
        <v>0</v>
      </c>
      <c r="BJ305" s="16" t="s">
        <v>84</v>
      </c>
      <c r="BK305" s="164">
        <f>ROUND(I305*H305,3)</f>
        <v>14931.971</v>
      </c>
      <c r="BL305" s="16" t="s">
        <v>173</v>
      </c>
      <c r="BM305" s="162" t="s">
        <v>400</v>
      </c>
    </row>
    <row r="306" spans="1:65" s="13" customFormat="1" ht="11.25">
      <c r="B306" s="165"/>
      <c r="D306" s="166" t="s">
        <v>175</v>
      </c>
      <c r="E306" s="167" t="s">
        <v>1</v>
      </c>
      <c r="F306" s="168" t="s">
        <v>401</v>
      </c>
      <c r="H306" s="169">
        <v>397.90999999999997</v>
      </c>
      <c r="L306" s="165"/>
      <c r="M306" s="170"/>
      <c r="N306" s="171"/>
      <c r="O306" s="171"/>
      <c r="P306" s="171"/>
      <c r="Q306" s="171"/>
      <c r="R306" s="171"/>
      <c r="S306" s="171"/>
      <c r="T306" s="172"/>
      <c r="AT306" s="167" t="s">
        <v>175</v>
      </c>
      <c r="AU306" s="167" t="s">
        <v>84</v>
      </c>
      <c r="AV306" s="13" t="s">
        <v>84</v>
      </c>
      <c r="AW306" s="13" t="s">
        <v>29</v>
      </c>
      <c r="AX306" s="13" t="s">
        <v>78</v>
      </c>
      <c r="AY306" s="167" t="s">
        <v>167</v>
      </c>
    </row>
    <row r="307" spans="1:65" s="2" customFormat="1" ht="16.5" customHeight="1">
      <c r="A307" s="28"/>
      <c r="B307" s="151"/>
      <c r="C307" s="152" t="s">
        <v>402</v>
      </c>
      <c r="D307" s="152" t="s">
        <v>169</v>
      </c>
      <c r="E307" s="153" t="s">
        <v>403</v>
      </c>
      <c r="F307" s="154" t="s">
        <v>404</v>
      </c>
      <c r="G307" s="155" t="s">
        <v>212</v>
      </c>
      <c r="H307" s="156">
        <v>15.48</v>
      </c>
      <c r="I307" s="156">
        <v>8.5380000000000003</v>
      </c>
      <c r="J307" s="156">
        <f>ROUND(I307*H307,3)</f>
        <v>132.16800000000001</v>
      </c>
      <c r="K307" s="157"/>
      <c r="L307" s="29"/>
      <c r="M307" s="158" t="s">
        <v>1</v>
      </c>
      <c r="N307" s="159" t="s">
        <v>37</v>
      </c>
      <c r="O307" s="160">
        <v>0.42399999999999999</v>
      </c>
      <c r="P307" s="160">
        <f>O307*H307</f>
        <v>6.5635199999999996</v>
      </c>
      <c r="Q307" s="160">
        <v>9.9257999999999999E-2</v>
      </c>
      <c r="R307" s="160">
        <f>Q307*H307</f>
        <v>1.53651384</v>
      </c>
      <c r="S307" s="160">
        <v>0</v>
      </c>
      <c r="T307" s="161">
        <f>S307*H307</f>
        <v>0</v>
      </c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R307" s="162" t="s">
        <v>173</v>
      </c>
      <c r="AT307" s="162" t="s">
        <v>169</v>
      </c>
      <c r="AU307" s="162" t="s">
        <v>84</v>
      </c>
      <c r="AY307" s="16" t="s">
        <v>167</v>
      </c>
      <c r="BE307" s="163">
        <f>IF(N307="základná",J307,0)</f>
        <v>0</v>
      </c>
      <c r="BF307" s="163">
        <f>IF(N307="znížená",J307,0)</f>
        <v>132.16800000000001</v>
      </c>
      <c r="BG307" s="163">
        <f>IF(N307="zákl. prenesená",J307,0)</f>
        <v>0</v>
      </c>
      <c r="BH307" s="163">
        <f>IF(N307="zníž. prenesená",J307,0)</f>
        <v>0</v>
      </c>
      <c r="BI307" s="163">
        <f>IF(N307="nulová",J307,0)</f>
        <v>0</v>
      </c>
      <c r="BJ307" s="16" t="s">
        <v>84</v>
      </c>
      <c r="BK307" s="164">
        <f>ROUND(I307*H307,3)</f>
        <v>132.16800000000001</v>
      </c>
      <c r="BL307" s="16" t="s">
        <v>173</v>
      </c>
      <c r="BM307" s="162" t="s">
        <v>405</v>
      </c>
    </row>
    <row r="308" spans="1:65" s="13" customFormat="1" ht="11.25">
      <c r="B308" s="165"/>
      <c r="D308" s="166" t="s">
        <v>175</v>
      </c>
      <c r="E308" s="167" t="s">
        <v>1</v>
      </c>
      <c r="F308" s="168" t="s">
        <v>406</v>
      </c>
      <c r="H308" s="169">
        <v>15.48</v>
      </c>
      <c r="L308" s="165"/>
      <c r="M308" s="170"/>
      <c r="N308" s="171"/>
      <c r="O308" s="171"/>
      <c r="P308" s="171"/>
      <c r="Q308" s="171"/>
      <c r="R308" s="171"/>
      <c r="S308" s="171"/>
      <c r="T308" s="172"/>
      <c r="AT308" s="167" t="s">
        <v>175</v>
      </c>
      <c r="AU308" s="167" t="s">
        <v>84</v>
      </c>
      <c r="AV308" s="13" t="s">
        <v>84</v>
      </c>
      <c r="AW308" s="13" t="s">
        <v>29</v>
      </c>
      <c r="AX308" s="13" t="s">
        <v>78</v>
      </c>
      <c r="AY308" s="167" t="s">
        <v>167</v>
      </c>
    </row>
    <row r="309" spans="1:65" s="2" customFormat="1" ht="16.5" customHeight="1">
      <c r="A309" s="28"/>
      <c r="B309" s="151"/>
      <c r="C309" s="152" t="s">
        <v>407</v>
      </c>
      <c r="D309" s="152" t="s">
        <v>169</v>
      </c>
      <c r="E309" s="153" t="s">
        <v>408</v>
      </c>
      <c r="F309" s="154" t="s">
        <v>409</v>
      </c>
      <c r="G309" s="155" t="s">
        <v>212</v>
      </c>
      <c r="H309" s="156">
        <v>29.82</v>
      </c>
      <c r="I309" s="156">
        <v>9.9990000000000006</v>
      </c>
      <c r="J309" s="156">
        <f>ROUND(I309*H309,3)</f>
        <v>298.17</v>
      </c>
      <c r="K309" s="157"/>
      <c r="L309" s="29"/>
      <c r="M309" s="158" t="s">
        <v>1</v>
      </c>
      <c r="N309" s="159" t="s">
        <v>37</v>
      </c>
      <c r="O309" s="160">
        <v>0.46300000000000002</v>
      </c>
      <c r="P309" s="160">
        <f>O309*H309</f>
        <v>13.806660000000001</v>
      </c>
      <c r="Q309" s="160">
        <v>0.1238225</v>
      </c>
      <c r="R309" s="160">
        <f>Q309*H309</f>
        <v>3.6923869499999999</v>
      </c>
      <c r="S309" s="160">
        <v>0</v>
      </c>
      <c r="T309" s="161">
        <f>S309*H309</f>
        <v>0</v>
      </c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R309" s="162" t="s">
        <v>173</v>
      </c>
      <c r="AT309" s="162" t="s">
        <v>169</v>
      </c>
      <c r="AU309" s="162" t="s">
        <v>84</v>
      </c>
      <c r="AY309" s="16" t="s">
        <v>167</v>
      </c>
      <c r="BE309" s="163">
        <f>IF(N309="základná",J309,0)</f>
        <v>0</v>
      </c>
      <c r="BF309" s="163">
        <f>IF(N309="znížená",J309,0)</f>
        <v>298.17</v>
      </c>
      <c r="BG309" s="163">
        <f>IF(N309="zákl. prenesená",J309,0)</f>
        <v>0</v>
      </c>
      <c r="BH309" s="163">
        <f>IF(N309="zníž. prenesená",J309,0)</f>
        <v>0</v>
      </c>
      <c r="BI309" s="163">
        <f>IF(N309="nulová",J309,0)</f>
        <v>0</v>
      </c>
      <c r="BJ309" s="16" t="s">
        <v>84</v>
      </c>
      <c r="BK309" s="164">
        <f>ROUND(I309*H309,3)</f>
        <v>298.17</v>
      </c>
      <c r="BL309" s="16" t="s">
        <v>173</v>
      </c>
      <c r="BM309" s="162" t="s">
        <v>410</v>
      </c>
    </row>
    <row r="310" spans="1:65" s="13" customFormat="1" ht="11.25">
      <c r="B310" s="165"/>
      <c r="D310" s="166" t="s">
        <v>175</v>
      </c>
      <c r="E310" s="167" t="s">
        <v>1</v>
      </c>
      <c r="F310" s="168" t="s">
        <v>411</v>
      </c>
      <c r="H310" s="169">
        <v>29.820000000000007</v>
      </c>
      <c r="L310" s="165"/>
      <c r="M310" s="170"/>
      <c r="N310" s="171"/>
      <c r="O310" s="171"/>
      <c r="P310" s="171"/>
      <c r="Q310" s="171"/>
      <c r="R310" s="171"/>
      <c r="S310" s="171"/>
      <c r="T310" s="172"/>
      <c r="AT310" s="167" t="s">
        <v>175</v>
      </c>
      <c r="AU310" s="167" t="s">
        <v>84</v>
      </c>
      <c r="AV310" s="13" t="s">
        <v>84</v>
      </c>
      <c r="AW310" s="13" t="s">
        <v>29</v>
      </c>
      <c r="AX310" s="13" t="s">
        <v>78</v>
      </c>
      <c r="AY310" s="167" t="s">
        <v>167</v>
      </c>
    </row>
    <row r="311" spans="1:65" s="2" customFormat="1" ht="16.5" customHeight="1">
      <c r="A311" s="28"/>
      <c r="B311" s="151"/>
      <c r="C311" s="152" t="s">
        <v>412</v>
      </c>
      <c r="D311" s="152" t="s">
        <v>169</v>
      </c>
      <c r="E311" s="153" t="s">
        <v>413</v>
      </c>
      <c r="F311" s="154" t="s">
        <v>414</v>
      </c>
      <c r="G311" s="155" t="s">
        <v>212</v>
      </c>
      <c r="H311" s="156">
        <v>397.91</v>
      </c>
      <c r="I311" s="156">
        <v>8.6769999999999996</v>
      </c>
      <c r="J311" s="156">
        <f>ROUND(I311*H311,3)</f>
        <v>3452.665</v>
      </c>
      <c r="K311" s="157"/>
      <c r="L311" s="29"/>
      <c r="M311" s="158" t="s">
        <v>1</v>
      </c>
      <c r="N311" s="159" t="s">
        <v>37</v>
      </c>
      <c r="O311" s="160">
        <v>0.47</v>
      </c>
      <c r="P311" s="160">
        <f>O311*H311</f>
        <v>187.01769999999999</v>
      </c>
      <c r="Q311" s="160">
        <v>4.5999999999999999E-3</v>
      </c>
      <c r="R311" s="160">
        <f>Q311*H311</f>
        <v>1.8303860000000001</v>
      </c>
      <c r="S311" s="160">
        <v>0</v>
      </c>
      <c r="T311" s="161">
        <f>S311*H311</f>
        <v>0</v>
      </c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R311" s="162" t="s">
        <v>173</v>
      </c>
      <c r="AT311" s="162" t="s">
        <v>169</v>
      </c>
      <c r="AU311" s="162" t="s">
        <v>84</v>
      </c>
      <c r="AY311" s="16" t="s">
        <v>167</v>
      </c>
      <c r="BE311" s="163">
        <f>IF(N311="základná",J311,0)</f>
        <v>0</v>
      </c>
      <c r="BF311" s="163">
        <f>IF(N311="znížená",J311,0)</f>
        <v>3452.665</v>
      </c>
      <c r="BG311" s="163">
        <f>IF(N311="zákl. prenesená",J311,0)</f>
        <v>0</v>
      </c>
      <c r="BH311" s="163">
        <f>IF(N311="zníž. prenesená",J311,0)</f>
        <v>0</v>
      </c>
      <c r="BI311" s="163">
        <f>IF(N311="nulová",J311,0)</f>
        <v>0</v>
      </c>
      <c r="BJ311" s="16" t="s">
        <v>84</v>
      </c>
      <c r="BK311" s="164">
        <f>ROUND(I311*H311,3)</f>
        <v>3452.665</v>
      </c>
      <c r="BL311" s="16" t="s">
        <v>173</v>
      </c>
      <c r="BM311" s="162" t="s">
        <v>415</v>
      </c>
    </row>
    <row r="312" spans="1:65" s="13" customFormat="1" ht="11.25">
      <c r="B312" s="165"/>
      <c r="D312" s="166" t="s">
        <v>175</v>
      </c>
      <c r="E312" s="167" t="s">
        <v>1</v>
      </c>
      <c r="F312" s="168" t="s">
        <v>401</v>
      </c>
      <c r="H312" s="169">
        <v>397.90999999999997</v>
      </c>
      <c r="L312" s="165"/>
      <c r="M312" s="170"/>
      <c r="N312" s="171"/>
      <c r="O312" s="171"/>
      <c r="P312" s="171"/>
      <c r="Q312" s="171"/>
      <c r="R312" s="171"/>
      <c r="S312" s="171"/>
      <c r="T312" s="172"/>
      <c r="AT312" s="167" t="s">
        <v>175</v>
      </c>
      <c r="AU312" s="167" t="s">
        <v>84</v>
      </c>
      <c r="AV312" s="13" t="s">
        <v>84</v>
      </c>
      <c r="AW312" s="13" t="s">
        <v>29</v>
      </c>
      <c r="AX312" s="13" t="s">
        <v>78</v>
      </c>
      <c r="AY312" s="167" t="s">
        <v>167</v>
      </c>
    </row>
    <row r="313" spans="1:65" s="12" customFormat="1" ht="22.9" customHeight="1">
      <c r="B313" s="139"/>
      <c r="D313" s="140" t="s">
        <v>70</v>
      </c>
      <c r="E313" s="149" t="s">
        <v>223</v>
      </c>
      <c r="F313" s="149" t="s">
        <v>416</v>
      </c>
      <c r="J313" s="150">
        <f>BK313</f>
        <v>4947.1819999999989</v>
      </c>
      <c r="L313" s="139"/>
      <c r="M313" s="143"/>
      <c r="N313" s="144"/>
      <c r="O313" s="144"/>
      <c r="P313" s="145">
        <f>SUM(P314:P328)</f>
        <v>243.17979999999997</v>
      </c>
      <c r="Q313" s="144"/>
      <c r="R313" s="145">
        <f>SUM(R314:R328)</f>
        <v>39.989776174999996</v>
      </c>
      <c r="S313" s="144"/>
      <c r="T313" s="146">
        <f>SUM(T314:T328)</f>
        <v>0</v>
      </c>
      <c r="AR313" s="140" t="s">
        <v>78</v>
      </c>
      <c r="AT313" s="147" t="s">
        <v>70</v>
      </c>
      <c r="AU313" s="147" t="s">
        <v>78</v>
      </c>
      <c r="AY313" s="140" t="s">
        <v>167</v>
      </c>
      <c r="BK313" s="148">
        <f>SUM(BK314:BK328)</f>
        <v>4947.1819999999989</v>
      </c>
    </row>
    <row r="314" spans="1:65" s="2" customFormat="1" ht="21.75" customHeight="1">
      <c r="A314" s="28"/>
      <c r="B314" s="151"/>
      <c r="C314" s="152" t="s">
        <v>417</v>
      </c>
      <c r="D314" s="152" t="s">
        <v>169</v>
      </c>
      <c r="E314" s="153" t="s">
        <v>418</v>
      </c>
      <c r="F314" s="154" t="s">
        <v>419</v>
      </c>
      <c r="G314" s="155" t="s">
        <v>212</v>
      </c>
      <c r="H314" s="156">
        <v>657.5</v>
      </c>
      <c r="I314" s="156">
        <v>1.6279999999999999</v>
      </c>
      <c r="J314" s="156">
        <f>ROUND(I314*H314,3)</f>
        <v>1070.4100000000001</v>
      </c>
      <c r="K314" s="157"/>
      <c r="L314" s="29"/>
      <c r="M314" s="158" t="s">
        <v>1</v>
      </c>
      <c r="N314" s="159" t="s">
        <v>37</v>
      </c>
      <c r="O314" s="160">
        <v>0.14599999999999999</v>
      </c>
      <c r="P314" s="160">
        <f>O314*H314</f>
        <v>95.99499999999999</v>
      </c>
      <c r="Q314" s="160">
        <v>5.7000000000000005E-7</v>
      </c>
      <c r="R314" s="160">
        <f>Q314*H314</f>
        <v>3.7477500000000004E-4</v>
      </c>
      <c r="S314" s="160">
        <v>0</v>
      </c>
      <c r="T314" s="161">
        <f>S314*H314</f>
        <v>0</v>
      </c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R314" s="162" t="s">
        <v>173</v>
      </c>
      <c r="AT314" s="162" t="s">
        <v>169</v>
      </c>
      <c r="AU314" s="162" t="s">
        <v>84</v>
      </c>
      <c r="AY314" s="16" t="s">
        <v>167</v>
      </c>
      <c r="BE314" s="163">
        <f>IF(N314="základná",J314,0)</f>
        <v>0</v>
      </c>
      <c r="BF314" s="163">
        <f>IF(N314="znížená",J314,0)</f>
        <v>1070.4100000000001</v>
      </c>
      <c r="BG314" s="163">
        <f>IF(N314="zákl. prenesená",J314,0)</f>
        <v>0</v>
      </c>
      <c r="BH314" s="163">
        <f>IF(N314="zníž. prenesená",J314,0)</f>
        <v>0</v>
      </c>
      <c r="BI314" s="163">
        <f>IF(N314="nulová",J314,0)</f>
        <v>0</v>
      </c>
      <c r="BJ314" s="16" t="s">
        <v>84</v>
      </c>
      <c r="BK314" s="164">
        <f>ROUND(I314*H314,3)</f>
        <v>1070.4100000000001</v>
      </c>
      <c r="BL314" s="16" t="s">
        <v>173</v>
      </c>
      <c r="BM314" s="162" t="s">
        <v>420</v>
      </c>
    </row>
    <row r="315" spans="1:65" s="13" customFormat="1" ht="11.25">
      <c r="B315" s="165"/>
      <c r="D315" s="166" t="s">
        <v>175</v>
      </c>
      <c r="E315" s="167" t="s">
        <v>1</v>
      </c>
      <c r="F315" s="168" t="s">
        <v>421</v>
      </c>
      <c r="H315" s="169">
        <v>657.5</v>
      </c>
      <c r="L315" s="165"/>
      <c r="M315" s="170"/>
      <c r="N315" s="171"/>
      <c r="O315" s="171"/>
      <c r="P315" s="171"/>
      <c r="Q315" s="171"/>
      <c r="R315" s="171"/>
      <c r="S315" s="171"/>
      <c r="T315" s="172"/>
      <c r="AT315" s="167" t="s">
        <v>175</v>
      </c>
      <c r="AU315" s="167" t="s">
        <v>84</v>
      </c>
      <c r="AV315" s="13" t="s">
        <v>84</v>
      </c>
      <c r="AW315" s="13" t="s">
        <v>29</v>
      </c>
      <c r="AX315" s="13" t="s">
        <v>71</v>
      </c>
      <c r="AY315" s="167" t="s">
        <v>167</v>
      </c>
    </row>
    <row r="316" spans="1:65" s="14" customFormat="1" ht="11.25">
      <c r="B316" s="173"/>
      <c r="D316" s="166" t="s">
        <v>175</v>
      </c>
      <c r="E316" s="174" t="s">
        <v>1</v>
      </c>
      <c r="F316" s="175" t="s">
        <v>178</v>
      </c>
      <c r="H316" s="176">
        <v>657.5</v>
      </c>
      <c r="L316" s="173"/>
      <c r="M316" s="177"/>
      <c r="N316" s="178"/>
      <c r="O316" s="178"/>
      <c r="P316" s="178"/>
      <c r="Q316" s="178"/>
      <c r="R316" s="178"/>
      <c r="S316" s="178"/>
      <c r="T316" s="179"/>
      <c r="AT316" s="174" t="s">
        <v>175</v>
      </c>
      <c r="AU316" s="174" t="s">
        <v>84</v>
      </c>
      <c r="AV316" s="14" t="s">
        <v>173</v>
      </c>
      <c r="AW316" s="14" t="s">
        <v>29</v>
      </c>
      <c r="AX316" s="14" t="s">
        <v>78</v>
      </c>
      <c r="AY316" s="174" t="s">
        <v>167</v>
      </c>
    </row>
    <row r="317" spans="1:65" s="2" customFormat="1" ht="21.75" customHeight="1">
      <c r="A317" s="28"/>
      <c r="B317" s="151"/>
      <c r="C317" s="152" t="s">
        <v>422</v>
      </c>
      <c r="D317" s="152" t="s">
        <v>169</v>
      </c>
      <c r="E317" s="153" t="s">
        <v>423</v>
      </c>
      <c r="F317" s="154" t="s">
        <v>424</v>
      </c>
      <c r="G317" s="155" t="s">
        <v>212</v>
      </c>
      <c r="H317" s="156">
        <v>1972.5</v>
      </c>
      <c r="I317" s="156">
        <v>0.96799999999999997</v>
      </c>
      <c r="J317" s="156">
        <f>ROUND(I317*H317,3)</f>
        <v>1909.38</v>
      </c>
      <c r="K317" s="157"/>
      <c r="L317" s="29"/>
      <c r="M317" s="158" t="s">
        <v>1</v>
      </c>
      <c r="N317" s="159" t="s">
        <v>37</v>
      </c>
      <c r="O317" s="160">
        <v>6.0000000000000001E-3</v>
      </c>
      <c r="P317" s="160">
        <f>O317*H317</f>
        <v>11.835000000000001</v>
      </c>
      <c r="Q317" s="160">
        <v>2.0129999999999999E-2</v>
      </c>
      <c r="R317" s="160">
        <f>Q317*H317</f>
        <v>39.706424999999996</v>
      </c>
      <c r="S317" s="160">
        <v>0</v>
      </c>
      <c r="T317" s="161">
        <f>S317*H317</f>
        <v>0</v>
      </c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R317" s="162" t="s">
        <v>173</v>
      </c>
      <c r="AT317" s="162" t="s">
        <v>169</v>
      </c>
      <c r="AU317" s="162" t="s">
        <v>84</v>
      </c>
      <c r="AY317" s="16" t="s">
        <v>167</v>
      </c>
      <c r="BE317" s="163">
        <f>IF(N317="základná",J317,0)</f>
        <v>0</v>
      </c>
      <c r="BF317" s="163">
        <f>IF(N317="znížená",J317,0)</f>
        <v>1909.38</v>
      </c>
      <c r="BG317" s="163">
        <f>IF(N317="zákl. prenesená",J317,0)</f>
        <v>0</v>
      </c>
      <c r="BH317" s="163">
        <f>IF(N317="zníž. prenesená",J317,0)</f>
        <v>0</v>
      </c>
      <c r="BI317" s="163">
        <f>IF(N317="nulová",J317,0)</f>
        <v>0</v>
      </c>
      <c r="BJ317" s="16" t="s">
        <v>84</v>
      </c>
      <c r="BK317" s="164">
        <f>ROUND(I317*H317,3)</f>
        <v>1909.38</v>
      </c>
      <c r="BL317" s="16" t="s">
        <v>173</v>
      </c>
      <c r="BM317" s="162" t="s">
        <v>425</v>
      </c>
    </row>
    <row r="318" spans="1:65" s="13" customFormat="1" ht="11.25">
      <c r="B318" s="165"/>
      <c r="D318" s="166" t="s">
        <v>175</v>
      </c>
      <c r="E318" s="167" t="s">
        <v>1</v>
      </c>
      <c r="F318" s="168" t="s">
        <v>421</v>
      </c>
      <c r="H318" s="169">
        <v>657.5</v>
      </c>
      <c r="L318" s="165"/>
      <c r="M318" s="170"/>
      <c r="N318" s="171"/>
      <c r="O318" s="171"/>
      <c r="P318" s="171"/>
      <c r="Q318" s="171"/>
      <c r="R318" s="171"/>
      <c r="S318" s="171"/>
      <c r="T318" s="172"/>
      <c r="AT318" s="167" t="s">
        <v>175</v>
      </c>
      <c r="AU318" s="167" t="s">
        <v>84</v>
      </c>
      <c r="AV318" s="13" t="s">
        <v>84</v>
      </c>
      <c r="AW318" s="13" t="s">
        <v>29</v>
      </c>
      <c r="AX318" s="13" t="s">
        <v>78</v>
      </c>
      <c r="AY318" s="167" t="s">
        <v>167</v>
      </c>
    </row>
    <row r="319" spans="1:65" s="14" customFormat="1" ht="11.25">
      <c r="B319" s="173"/>
      <c r="D319" s="166" t="s">
        <v>175</v>
      </c>
      <c r="E319" s="174" t="s">
        <v>1</v>
      </c>
      <c r="F319" s="175" t="s">
        <v>178</v>
      </c>
      <c r="H319" s="176">
        <v>657.5</v>
      </c>
      <c r="L319" s="173"/>
      <c r="M319" s="177"/>
      <c r="N319" s="178"/>
      <c r="O319" s="178"/>
      <c r="P319" s="178"/>
      <c r="Q319" s="178"/>
      <c r="R319" s="178"/>
      <c r="S319" s="178"/>
      <c r="T319" s="179"/>
      <c r="AT319" s="174" t="s">
        <v>175</v>
      </c>
      <c r="AU319" s="174" t="s">
        <v>84</v>
      </c>
      <c r="AV319" s="14" t="s">
        <v>173</v>
      </c>
      <c r="AW319" s="14" t="s">
        <v>29</v>
      </c>
      <c r="AX319" s="14" t="s">
        <v>71</v>
      </c>
      <c r="AY319" s="174" t="s">
        <v>167</v>
      </c>
    </row>
    <row r="320" spans="1:65" s="13" customFormat="1" ht="11.25">
      <c r="B320" s="165"/>
      <c r="D320" s="166" t="s">
        <v>175</v>
      </c>
      <c r="F320" s="168" t="s">
        <v>426</v>
      </c>
      <c r="H320" s="169">
        <v>1972.5</v>
      </c>
      <c r="L320" s="165"/>
      <c r="M320" s="170"/>
      <c r="N320" s="171"/>
      <c r="O320" s="171"/>
      <c r="P320" s="171"/>
      <c r="Q320" s="171"/>
      <c r="R320" s="171"/>
      <c r="S320" s="171"/>
      <c r="T320" s="172"/>
      <c r="AT320" s="167" t="s">
        <v>175</v>
      </c>
      <c r="AU320" s="167" t="s">
        <v>84</v>
      </c>
      <c r="AV320" s="13" t="s">
        <v>84</v>
      </c>
      <c r="AW320" s="13" t="s">
        <v>3</v>
      </c>
      <c r="AX320" s="13" t="s">
        <v>78</v>
      </c>
      <c r="AY320" s="167" t="s">
        <v>167</v>
      </c>
    </row>
    <row r="321" spans="1:65" s="2" customFormat="1" ht="21.75" customHeight="1">
      <c r="A321" s="28"/>
      <c r="B321" s="151"/>
      <c r="C321" s="152" t="s">
        <v>427</v>
      </c>
      <c r="D321" s="152" t="s">
        <v>169</v>
      </c>
      <c r="E321" s="153" t="s">
        <v>428</v>
      </c>
      <c r="F321" s="154" t="s">
        <v>429</v>
      </c>
      <c r="G321" s="155" t="s">
        <v>212</v>
      </c>
      <c r="H321" s="156">
        <v>657.5</v>
      </c>
      <c r="I321" s="156">
        <v>0.995</v>
      </c>
      <c r="J321" s="156">
        <f>ROUND(I321*H321,3)</f>
        <v>654.21299999999997</v>
      </c>
      <c r="K321" s="157"/>
      <c r="L321" s="29"/>
      <c r="M321" s="158" t="s">
        <v>1</v>
      </c>
      <c r="N321" s="159" t="s">
        <v>37</v>
      </c>
      <c r="O321" s="160">
        <v>0.104</v>
      </c>
      <c r="P321" s="160">
        <f>O321*H321</f>
        <v>68.38</v>
      </c>
      <c r="Q321" s="160">
        <v>0</v>
      </c>
      <c r="R321" s="160">
        <f>Q321*H321</f>
        <v>0</v>
      </c>
      <c r="S321" s="160">
        <v>0</v>
      </c>
      <c r="T321" s="161">
        <f>S321*H321</f>
        <v>0</v>
      </c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R321" s="162" t="s">
        <v>173</v>
      </c>
      <c r="AT321" s="162" t="s">
        <v>169</v>
      </c>
      <c r="AU321" s="162" t="s">
        <v>84</v>
      </c>
      <c r="AY321" s="16" t="s">
        <v>167</v>
      </c>
      <c r="BE321" s="163">
        <f>IF(N321="základná",J321,0)</f>
        <v>0</v>
      </c>
      <c r="BF321" s="163">
        <f>IF(N321="znížená",J321,0)</f>
        <v>654.21299999999997</v>
      </c>
      <c r="BG321" s="163">
        <f>IF(N321="zákl. prenesená",J321,0)</f>
        <v>0</v>
      </c>
      <c r="BH321" s="163">
        <f>IF(N321="zníž. prenesená",J321,0)</f>
        <v>0</v>
      </c>
      <c r="BI321" s="163">
        <f>IF(N321="nulová",J321,0)</f>
        <v>0</v>
      </c>
      <c r="BJ321" s="16" t="s">
        <v>84</v>
      </c>
      <c r="BK321" s="164">
        <f>ROUND(I321*H321,3)</f>
        <v>654.21299999999997</v>
      </c>
      <c r="BL321" s="16" t="s">
        <v>173</v>
      </c>
      <c r="BM321" s="162" t="s">
        <v>430</v>
      </c>
    </row>
    <row r="322" spans="1:65" s="2" customFormat="1" ht="16.5" customHeight="1">
      <c r="A322" s="28"/>
      <c r="B322" s="151"/>
      <c r="C322" s="152" t="s">
        <v>431</v>
      </c>
      <c r="D322" s="152" t="s">
        <v>169</v>
      </c>
      <c r="E322" s="153" t="s">
        <v>432</v>
      </c>
      <c r="F322" s="154" t="s">
        <v>433</v>
      </c>
      <c r="G322" s="155" t="s">
        <v>434</v>
      </c>
      <c r="H322" s="156">
        <v>131.5</v>
      </c>
      <c r="I322" s="156">
        <v>4.5759999999999996</v>
      </c>
      <c r="J322" s="156">
        <f>ROUND(I322*H322,3)</f>
        <v>601.74400000000003</v>
      </c>
      <c r="K322" s="157"/>
      <c r="L322" s="29"/>
      <c r="M322" s="158" t="s">
        <v>1</v>
      </c>
      <c r="N322" s="159" t="s">
        <v>37</v>
      </c>
      <c r="O322" s="160">
        <v>0.188</v>
      </c>
      <c r="P322" s="160">
        <f>O322*H322</f>
        <v>24.722000000000001</v>
      </c>
      <c r="Q322" s="160">
        <v>0</v>
      </c>
      <c r="R322" s="160">
        <f>Q322*H322</f>
        <v>0</v>
      </c>
      <c r="S322" s="160">
        <v>0</v>
      </c>
      <c r="T322" s="161">
        <f>S322*H322</f>
        <v>0</v>
      </c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R322" s="162" t="s">
        <v>173</v>
      </c>
      <c r="AT322" s="162" t="s">
        <v>169</v>
      </c>
      <c r="AU322" s="162" t="s">
        <v>84</v>
      </c>
      <c r="AY322" s="16" t="s">
        <v>167</v>
      </c>
      <c r="BE322" s="163">
        <f>IF(N322="základná",J322,0)</f>
        <v>0</v>
      </c>
      <c r="BF322" s="163">
        <f>IF(N322="znížená",J322,0)</f>
        <v>601.74400000000003</v>
      </c>
      <c r="BG322" s="163">
        <f>IF(N322="zákl. prenesená",J322,0)</f>
        <v>0</v>
      </c>
      <c r="BH322" s="163">
        <f>IF(N322="zníž. prenesená",J322,0)</f>
        <v>0</v>
      </c>
      <c r="BI322" s="163">
        <f>IF(N322="nulová",J322,0)</f>
        <v>0</v>
      </c>
      <c r="BJ322" s="16" t="s">
        <v>84</v>
      </c>
      <c r="BK322" s="164">
        <f>ROUND(I322*H322,3)</f>
        <v>601.74400000000003</v>
      </c>
      <c r="BL322" s="16" t="s">
        <v>173</v>
      </c>
      <c r="BM322" s="162" t="s">
        <v>435</v>
      </c>
    </row>
    <row r="323" spans="1:65" s="13" customFormat="1" ht="11.25">
      <c r="B323" s="165"/>
      <c r="D323" s="166" t="s">
        <v>175</v>
      </c>
      <c r="E323" s="167" t="s">
        <v>1</v>
      </c>
      <c r="F323" s="168" t="s">
        <v>436</v>
      </c>
      <c r="H323" s="169">
        <v>131.5</v>
      </c>
      <c r="L323" s="165"/>
      <c r="M323" s="170"/>
      <c r="N323" s="171"/>
      <c r="O323" s="171"/>
      <c r="P323" s="171"/>
      <c r="Q323" s="171"/>
      <c r="R323" s="171"/>
      <c r="S323" s="171"/>
      <c r="T323" s="172"/>
      <c r="AT323" s="167" t="s">
        <v>175</v>
      </c>
      <c r="AU323" s="167" t="s">
        <v>84</v>
      </c>
      <c r="AV323" s="13" t="s">
        <v>84</v>
      </c>
      <c r="AW323" s="13" t="s">
        <v>29</v>
      </c>
      <c r="AX323" s="13" t="s">
        <v>78</v>
      </c>
      <c r="AY323" s="167" t="s">
        <v>167</v>
      </c>
    </row>
    <row r="324" spans="1:65" s="2" customFormat="1" ht="21.75" customHeight="1">
      <c r="A324" s="28"/>
      <c r="B324" s="151"/>
      <c r="C324" s="152" t="s">
        <v>437</v>
      </c>
      <c r="D324" s="152" t="s">
        <v>169</v>
      </c>
      <c r="E324" s="153" t="s">
        <v>438</v>
      </c>
      <c r="F324" s="154" t="s">
        <v>439</v>
      </c>
      <c r="G324" s="155" t="s">
        <v>434</v>
      </c>
      <c r="H324" s="156">
        <v>173.14</v>
      </c>
      <c r="I324" s="156">
        <v>2.0470000000000002</v>
      </c>
      <c r="J324" s="156">
        <f>ROUND(I324*H324,3)</f>
        <v>354.41800000000001</v>
      </c>
      <c r="K324" s="157"/>
      <c r="L324" s="29"/>
      <c r="M324" s="158" t="s">
        <v>1</v>
      </c>
      <c r="N324" s="159" t="s">
        <v>37</v>
      </c>
      <c r="O324" s="160">
        <v>0.09</v>
      </c>
      <c r="P324" s="160">
        <f>O324*H324</f>
        <v>15.582599999999998</v>
      </c>
      <c r="Q324" s="160">
        <v>8.8999999999999995E-4</v>
      </c>
      <c r="R324" s="160">
        <f>Q324*H324</f>
        <v>0.15409459999999997</v>
      </c>
      <c r="S324" s="160">
        <v>0</v>
      </c>
      <c r="T324" s="161">
        <f>S324*H324</f>
        <v>0</v>
      </c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R324" s="162" t="s">
        <v>173</v>
      </c>
      <c r="AT324" s="162" t="s">
        <v>169</v>
      </c>
      <c r="AU324" s="162" t="s">
        <v>84</v>
      </c>
      <c r="AY324" s="16" t="s">
        <v>167</v>
      </c>
      <c r="BE324" s="163">
        <f>IF(N324="základná",J324,0)</f>
        <v>0</v>
      </c>
      <c r="BF324" s="163">
        <f>IF(N324="znížená",J324,0)</f>
        <v>354.41800000000001</v>
      </c>
      <c r="BG324" s="163">
        <f>IF(N324="zákl. prenesená",J324,0)</f>
        <v>0</v>
      </c>
      <c r="BH324" s="163">
        <f>IF(N324="zníž. prenesená",J324,0)</f>
        <v>0</v>
      </c>
      <c r="BI324" s="163">
        <f>IF(N324="nulová",J324,0)</f>
        <v>0</v>
      </c>
      <c r="BJ324" s="16" t="s">
        <v>84</v>
      </c>
      <c r="BK324" s="164">
        <f>ROUND(I324*H324,3)</f>
        <v>354.41800000000001</v>
      </c>
      <c r="BL324" s="16" t="s">
        <v>173</v>
      </c>
      <c r="BM324" s="162" t="s">
        <v>440</v>
      </c>
    </row>
    <row r="325" spans="1:65" s="13" customFormat="1" ht="11.25">
      <c r="B325" s="165"/>
      <c r="D325" s="166" t="s">
        <v>175</v>
      </c>
      <c r="E325" s="167" t="s">
        <v>1</v>
      </c>
      <c r="F325" s="168" t="s">
        <v>441</v>
      </c>
      <c r="H325" s="169">
        <v>173.14</v>
      </c>
      <c r="L325" s="165"/>
      <c r="M325" s="170"/>
      <c r="N325" s="171"/>
      <c r="O325" s="171"/>
      <c r="P325" s="171"/>
      <c r="Q325" s="171"/>
      <c r="R325" s="171"/>
      <c r="S325" s="171"/>
      <c r="T325" s="172"/>
      <c r="AT325" s="167" t="s">
        <v>175</v>
      </c>
      <c r="AU325" s="167" t="s">
        <v>84</v>
      </c>
      <c r="AV325" s="13" t="s">
        <v>84</v>
      </c>
      <c r="AW325" s="13" t="s">
        <v>29</v>
      </c>
      <c r="AX325" s="13" t="s">
        <v>78</v>
      </c>
      <c r="AY325" s="167" t="s">
        <v>167</v>
      </c>
    </row>
    <row r="326" spans="1:65" s="2" customFormat="1" ht="33" customHeight="1">
      <c r="A326" s="28"/>
      <c r="B326" s="151"/>
      <c r="C326" s="152" t="s">
        <v>442</v>
      </c>
      <c r="D326" s="152" t="s">
        <v>169</v>
      </c>
      <c r="E326" s="153" t="s">
        <v>443</v>
      </c>
      <c r="F326" s="154" t="s">
        <v>444</v>
      </c>
      <c r="G326" s="155" t="s">
        <v>434</v>
      </c>
      <c r="H326" s="156">
        <v>148.13999999999999</v>
      </c>
      <c r="I326" s="156">
        <v>2.41</v>
      </c>
      <c r="J326" s="156">
        <f>ROUND(I326*H326,3)</f>
        <v>357.017</v>
      </c>
      <c r="K326" s="157"/>
      <c r="L326" s="29"/>
      <c r="M326" s="158" t="s">
        <v>1</v>
      </c>
      <c r="N326" s="159" t="s">
        <v>37</v>
      </c>
      <c r="O326" s="160">
        <v>0.18</v>
      </c>
      <c r="P326" s="160">
        <f>O326*H326</f>
        <v>26.665199999999995</v>
      </c>
      <c r="Q326" s="160">
        <v>8.7000000000000001E-4</v>
      </c>
      <c r="R326" s="160">
        <f>Q326*H326</f>
        <v>0.12888179999999999</v>
      </c>
      <c r="S326" s="160">
        <v>0</v>
      </c>
      <c r="T326" s="161">
        <f>S326*H326</f>
        <v>0</v>
      </c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R326" s="162" t="s">
        <v>173</v>
      </c>
      <c r="AT326" s="162" t="s">
        <v>169</v>
      </c>
      <c r="AU326" s="162" t="s">
        <v>84</v>
      </c>
      <c r="AY326" s="16" t="s">
        <v>167</v>
      </c>
      <c r="BE326" s="163">
        <f>IF(N326="základná",J326,0)</f>
        <v>0</v>
      </c>
      <c r="BF326" s="163">
        <f>IF(N326="znížená",J326,0)</f>
        <v>357.017</v>
      </c>
      <c r="BG326" s="163">
        <f>IF(N326="zákl. prenesená",J326,0)</f>
        <v>0</v>
      </c>
      <c r="BH326" s="163">
        <f>IF(N326="zníž. prenesená",J326,0)</f>
        <v>0</v>
      </c>
      <c r="BI326" s="163">
        <f>IF(N326="nulová",J326,0)</f>
        <v>0</v>
      </c>
      <c r="BJ326" s="16" t="s">
        <v>84</v>
      </c>
      <c r="BK326" s="164">
        <f>ROUND(I326*H326,3)</f>
        <v>357.017</v>
      </c>
      <c r="BL326" s="16" t="s">
        <v>173</v>
      </c>
      <c r="BM326" s="162" t="s">
        <v>445</v>
      </c>
    </row>
    <row r="327" spans="1:65" s="13" customFormat="1" ht="11.25">
      <c r="B327" s="165"/>
      <c r="D327" s="166" t="s">
        <v>175</v>
      </c>
      <c r="E327" s="167" t="s">
        <v>1</v>
      </c>
      <c r="F327" s="168" t="s">
        <v>446</v>
      </c>
      <c r="H327" s="169">
        <v>148.14000000000001</v>
      </c>
      <c r="L327" s="165"/>
      <c r="M327" s="170"/>
      <c r="N327" s="171"/>
      <c r="O327" s="171"/>
      <c r="P327" s="171"/>
      <c r="Q327" s="171"/>
      <c r="R327" s="171"/>
      <c r="S327" s="171"/>
      <c r="T327" s="172"/>
      <c r="AT327" s="167" t="s">
        <v>175</v>
      </c>
      <c r="AU327" s="167" t="s">
        <v>84</v>
      </c>
      <c r="AV327" s="13" t="s">
        <v>84</v>
      </c>
      <c r="AW327" s="13" t="s">
        <v>29</v>
      </c>
      <c r="AX327" s="13" t="s">
        <v>71</v>
      </c>
      <c r="AY327" s="167" t="s">
        <v>167</v>
      </c>
    </row>
    <row r="328" spans="1:65" s="14" customFormat="1" ht="11.25">
      <c r="B328" s="173"/>
      <c r="D328" s="166" t="s">
        <v>175</v>
      </c>
      <c r="E328" s="174" t="s">
        <v>1</v>
      </c>
      <c r="F328" s="175" t="s">
        <v>178</v>
      </c>
      <c r="H328" s="176">
        <v>148.14000000000001</v>
      </c>
      <c r="L328" s="173"/>
      <c r="M328" s="177"/>
      <c r="N328" s="178"/>
      <c r="O328" s="178"/>
      <c r="P328" s="178"/>
      <c r="Q328" s="178"/>
      <c r="R328" s="178"/>
      <c r="S328" s="178"/>
      <c r="T328" s="179"/>
      <c r="AT328" s="174" t="s">
        <v>175</v>
      </c>
      <c r="AU328" s="174" t="s">
        <v>84</v>
      </c>
      <c r="AV328" s="14" t="s">
        <v>173</v>
      </c>
      <c r="AW328" s="14" t="s">
        <v>29</v>
      </c>
      <c r="AX328" s="14" t="s">
        <v>78</v>
      </c>
      <c r="AY328" s="174" t="s">
        <v>167</v>
      </c>
    </row>
    <row r="329" spans="1:65" s="12" customFormat="1" ht="22.9" customHeight="1">
      <c r="B329" s="139"/>
      <c r="D329" s="140" t="s">
        <v>70</v>
      </c>
      <c r="E329" s="149" t="s">
        <v>447</v>
      </c>
      <c r="F329" s="149" t="s">
        <v>448</v>
      </c>
      <c r="J329" s="150">
        <f>BK329</f>
        <v>9664.93</v>
      </c>
      <c r="L329" s="139"/>
      <c r="M329" s="143"/>
      <c r="N329" s="144"/>
      <c r="O329" s="144"/>
      <c r="P329" s="145">
        <f>P330</f>
        <v>1058.4277000000002</v>
      </c>
      <c r="Q329" s="144"/>
      <c r="R329" s="145">
        <f>R330</f>
        <v>0</v>
      </c>
      <c r="S329" s="144"/>
      <c r="T329" s="146">
        <f>T330</f>
        <v>0</v>
      </c>
      <c r="AR329" s="140" t="s">
        <v>78</v>
      </c>
      <c r="AT329" s="147" t="s">
        <v>70</v>
      </c>
      <c r="AU329" s="147" t="s">
        <v>78</v>
      </c>
      <c r="AY329" s="140" t="s">
        <v>167</v>
      </c>
      <c r="BK329" s="148">
        <f>BK330</f>
        <v>9664.93</v>
      </c>
    </row>
    <row r="330" spans="1:65" s="2" customFormat="1" ht="21.75" customHeight="1">
      <c r="A330" s="28"/>
      <c r="B330" s="151"/>
      <c r="C330" s="152" t="s">
        <v>449</v>
      </c>
      <c r="D330" s="152" t="s">
        <v>169</v>
      </c>
      <c r="E330" s="153" t="s">
        <v>450</v>
      </c>
      <c r="F330" s="154" t="s">
        <v>451</v>
      </c>
      <c r="G330" s="155" t="s">
        <v>294</v>
      </c>
      <c r="H330" s="156">
        <v>1178.6500000000001</v>
      </c>
      <c r="I330" s="156">
        <v>8.1999999999999993</v>
      </c>
      <c r="J330" s="156">
        <f>ROUND(I330*H330,3)</f>
        <v>9664.93</v>
      </c>
      <c r="K330" s="157"/>
      <c r="L330" s="29"/>
      <c r="M330" s="158" t="s">
        <v>1</v>
      </c>
      <c r="N330" s="159" t="s">
        <v>37</v>
      </c>
      <c r="O330" s="160">
        <v>0.89800000000000002</v>
      </c>
      <c r="P330" s="160">
        <f>O330*H330</f>
        <v>1058.4277000000002</v>
      </c>
      <c r="Q330" s="160">
        <v>0</v>
      </c>
      <c r="R330" s="160">
        <f>Q330*H330</f>
        <v>0</v>
      </c>
      <c r="S330" s="160">
        <v>0</v>
      </c>
      <c r="T330" s="161">
        <f>S330*H330</f>
        <v>0</v>
      </c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R330" s="162" t="s">
        <v>173</v>
      </c>
      <c r="AT330" s="162" t="s">
        <v>169</v>
      </c>
      <c r="AU330" s="162" t="s">
        <v>84</v>
      </c>
      <c r="AY330" s="16" t="s">
        <v>167</v>
      </c>
      <c r="BE330" s="163">
        <f>IF(N330="základná",J330,0)</f>
        <v>0</v>
      </c>
      <c r="BF330" s="163">
        <f>IF(N330="znížená",J330,0)</f>
        <v>9664.93</v>
      </c>
      <c r="BG330" s="163">
        <f>IF(N330="zákl. prenesená",J330,0)</f>
        <v>0</v>
      </c>
      <c r="BH330" s="163">
        <f>IF(N330="zníž. prenesená",J330,0)</f>
        <v>0</v>
      </c>
      <c r="BI330" s="163">
        <f>IF(N330="nulová",J330,0)</f>
        <v>0</v>
      </c>
      <c r="BJ330" s="16" t="s">
        <v>84</v>
      </c>
      <c r="BK330" s="164">
        <f>ROUND(I330*H330,3)</f>
        <v>9664.93</v>
      </c>
      <c r="BL330" s="16" t="s">
        <v>173</v>
      </c>
      <c r="BM330" s="162" t="s">
        <v>452</v>
      </c>
    </row>
    <row r="331" spans="1:65" s="12" customFormat="1" ht="25.9" customHeight="1">
      <c r="B331" s="139"/>
      <c r="D331" s="140" t="s">
        <v>70</v>
      </c>
      <c r="E331" s="141" t="s">
        <v>453</v>
      </c>
      <c r="F331" s="141" t="s">
        <v>454</v>
      </c>
      <c r="J331" s="142">
        <f>BK331</f>
        <v>195995.83599999998</v>
      </c>
      <c r="L331" s="139"/>
      <c r="M331" s="143"/>
      <c r="N331" s="144"/>
      <c r="O331" s="144"/>
      <c r="P331" s="145">
        <f>P332+P338+P353+P397+P414+P451+P463+P467+P514+P527+P534+P543+P572+P596+P606+P609+P623+P639+P651+P657+P665+P675+P678</f>
        <v>2597.9737190000001</v>
      </c>
      <c r="Q331" s="144"/>
      <c r="R331" s="145">
        <f>R332+R338+R353+R397+R414+R451+R463+R467+R514+R527+R534+R543+R572+R596+R606+R609+R623+R639+R651+R657+R665+R675+R678</f>
        <v>54.098316703640002</v>
      </c>
      <c r="S331" s="144"/>
      <c r="T331" s="146">
        <f>T332+T338+T353+T397+T414+T451+T463+T467+T514+T527+T534+T543+T572+T596+T606+T609+T623+T639+T651+T657+T665+T675+T678</f>
        <v>0</v>
      </c>
      <c r="AR331" s="140" t="s">
        <v>84</v>
      </c>
      <c r="AT331" s="147" t="s">
        <v>70</v>
      </c>
      <c r="AU331" s="147" t="s">
        <v>71</v>
      </c>
      <c r="AY331" s="140" t="s">
        <v>167</v>
      </c>
      <c r="BK331" s="148">
        <f>BK332+BK338+BK353+BK397+BK414+BK451+BK463+BK467+BK514+BK527+BK534+BK543+BK572+BK596+BK606+BK609+BK623+BK639+BK651+BK657+BK665+BK675+BK678</f>
        <v>195995.83599999998</v>
      </c>
    </row>
    <row r="332" spans="1:65" s="12" customFormat="1" ht="22.9" customHeight="1">
      <c r="B332" s="139"/>
      <c r="D332" s="140" t="s">
        <v>70</v>
      </c>
      <c r="E332" s="149" t="s">
        <v>455</v>
      </c>
      <c r="F332" s="149" t="s">
        <v>456</v>
      </c>
      <c r="J332" s="150">
        <f>BK332</f>
        <v>1347.617</v>
      </c>
      <c r="L332" s="139"/>
      <c r="M332" s="143"/>
      <c r="N332" s="144"/>
      <c r="O332" s="144"/>
      <c r="P332" s="145">
        <f>SUM(P333:P337)</f>
        <v>22.922453000000004</v>
      </c>
      <c r="Q332" s="144"/>
      <c r="R332" s="145">
        <f>SUM(R333:R337)</f>
        <v>0.65655224999999995</v>
      </c>
      <c r="S332" s="144"/>
      <c r="T332" s="146">
        <f>SUM(T333:T337)</f>
        <v>0</v>
      </c>
      <c r="AR332" s="140" t="s">
        <v>84</v>
      </c>
      <c r="AT332" s="147" t="s">
        <v>70</v>
      </c>
      <c r="AU332" s="147" t="s">
        <v>78</v>
      </c>
      <c r="AY332" s="140" t="s">
        <v>167</v>
      </c>
      <c r="BK332" s="148">
        <f>SUM(BK333:BK337)</f>
        <v>1347.617</v>
      </c>
    </row>
    <row r="333" spans="1:65" s="2" customFormat="1" ht="21.75" customHeight="1">
      <c r="A333" s="28"/>
      <c r="B333" s="151"/>
      <c r="C333" s="152" t="s">
        <v>457</v>
      </c>
      <c r="D333" s="152" t="s">
        <v>169</v>
      </c>
      <c r="E333" s="153" t="s">
        <v>458</v>
      </c>
      <c r="F333" s="154" t="s">
        <v>459</v>
      </c>
      <c r="G333" s="155" t="s">
        <v>212</v>
      </c>
      <c r="H333" s="156">
        <v>397.91</v>
      </c>
      <c r="I333" s="156">
        <v>0.88400000000000001</v>
      </c>
      <c r="J333" s="156">
        <f>ROUND(I333*H333,3)</f>
        <v>351.75200000000001</v>
      </c>
      <c r="K333" s="157"/>
      <c r="L333" s="29"/>
      <c r="M333" s="158" t="s">
        <v>1</v>
      </c>
      <c r="N333" s="159" t="s">
        <v>37</v>
      </c>
      <c r="O333" s="160">
        <v>5.5E-2</v>
      </c>
      <c r="P333" s="160">
        <f>O333*H333</f>
        <v>21.885050000000003</v>
      </c>
      <c r="Q333" s="160">
        <v>7.4999999999999993E-5</v>
      </c>
      <c r="R333" s="160">
        <f>Q333*H333</f>
        <v>2.9843249999999998E-2</v>
      </c>
      <c r="S333" s="160">
        <v>0</v>
      </c>
      <c r="T333" s="161">
        <f>S333*H333</f>
        <v>0</v>
      </c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R333" s="162" t="s">
        <v>270</v>
      </c>
      <c r="AT333" s="162" t="s">
        <v>169</v>
      </c>
      <c r="AU333" s="162" t="s">
        <v>84</v>
      </c>
      <c r="AY333" s="16" t="s">
        <v>167</v>
      </c>
      <c r="BE333" s="163">
        <f>IF(N333="základná",J333,0)</f>
        <v>0</v>
      </c>
      <c r="BF333" s="163">
        <f>IF(N333="znížená",J333,0)</f>
        <v>351.75200000000001</v>
      </c>
      <c r="BG333" s="163">
        <f>IF(N333="zákl. prenesená",J333,0)</f>
        <v>0</v>
      </c>
      <c r="BH333" s="163">
        <f>IF(N333="zníž. prenesená",J333,0)</f>
        <v>0</v>
      </c>
      <c r="BI333" s="163">
        <f>IF(N333="nulová",J333,0)</f>
        <v>0</v>
      </c>
      <c r="BJ333" s="16" t="s">
        <v>84</v>
      </c>
      <c r="BK333" s="164">
        <f>ROUND(I333*H333,3)</f>
        <v>351.75200000000001</v>
      </c>
      <c r="BL333" s="16" t="s">
        <v>270</v>
      </c>
      <c r="BM333" s="162" t="s">
        <v>460</v>
      </c>
    </row>
    <row r="334" spans="1:65" s="13" customFormat="1" ht="11.25">
      <c r="B334" s="165"/>
      <c r="D334" s="166" t="s">
        <v>175</v>
      </c>
      <c r="E334" s="167" t="s">
        <v>1</v>
      </c>
      <c r="F334" s="168" t="s">
        <v>461</v>
      </c>
      <c r="H334" s="169">
        <v>397.90999999999997</v>
      </c>
      <c r="L334" s="165"/>
      <c r="M334" s="170"/>
      <c r="N334" s="171"/>
      <c r="O334" s="171"/>
      <c r="P334" s="171"/>
      <c r="Q334" s="171"/>
      <c r="R334" s="171"/>
      <c r="S334" s="171"/>
      <c r="T334" s="172"/>
      <c r="AT334" s="167" t="s">
        <v>175</v>
      </c>
      <c r="AU334" s="167" t="s">
        <v>84</v>
      </c>
      <c r="AV334" s="13" t="s">
        <v>84</v>
      </c>
      <c r="AW334" s="13" t="s">
        <v>29</v>
      </c>
      <c r="AX334" s="13" t="s">
        <v>78</v>
      </c>
      <c r="AY334" s="167" t="s">
        <v>167</v>
      </c>
    </row>
    <row r="335" spans="1:65" s="2" customFormat="1" ht="21.75" customHeight="1">
      <c r="A335" s="28"/>
      <c r="B335" s="151"/>
      <c r="C335" s="180" t="s">
        <v>462</v>
      </c>
      <c r="D335" s="180" t="s">
        <v>209</v>
      </c>
      <c r="E335" s="181" t="s">
        <v>463</v>
      </c>
      <c r="F335" s="182" t="s">
        <v>464</v>
      </c>
      <c r="G335" s="183" t="s">
        <v>212</v>
      </c>
      <c r="H335" s="184">
        <v>417.80599999999998</v>
      </c>
      <c r="I335" s="184">
        <v>2.343</v>
      </c>
      <c r="J335" s="184">
        <f>ROUND(I335*H335,3)</f>
        <v>978.91899999999998</v>
      </c>
      <c r="K335" s="185"/>
      <c r="L335" s="186"/>
      <c r="M335" s="187" t="s">
        <v>1</v>
      </c>
      <c r="N335" s="188" t="s">
        <v>37</v>
      </c>
      <c r="O335" s="160">
        <v>0</v>
      </c>
      <c r="P335" s="160">
        <f>O335*H335</f>
        <v>0</v>
      </c>
      <c r="Q335" s="160">
        <v>1.5E-3</v>
      </c>
      <c r="R335" s="160">
        <f>Q335*H335</f>
        <v>0.62670899999999996</v>
      </c>
      <c r="S335" s="160">
        <v>0</v>
      </c>
      <c r="T335" s="161">
        <f>S335*H335</f>
        <v>0</v>
      </c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R335" s="162" t="s">
        <v>368</v>
      </c>
      <c r="AT335" s="162" t="s">
        <v>209</v>
      </c>
      <c r="AU335" s="162" t="s">
        <v>84</v>
      </c>
      <c r="AY335" s="16" t="s">
        <v>167</v>
      </c>
      <c r="BE335" s="163">
        <f>IF(N335="základná",J335,0)</f>
        <v>0</v>
      </c>
      <c r="BF335" s="163">
        <f>IF(N335="znížená",J335,0)</f>
        <v>978.91899999999998</v>
      </c>
      <c r="BG335" s="163">
        <f>IF(N335="zákl. prenesená",J335,0)</f>
        <v>0</v>
      </c>
      <c r="BH335" s="163">
        <f>IF(N335="zníž. prenesená",J335,0)</f>
        <v>0</v>
      </c>
      <c r="BI335" s="163">
        <f>IF(N335="nulová",J335,0)</f>
        <v>0</v>
      </c>
      <c r="BJ335" s="16" t="s">
        <v>84</v>
      </c>
      <c r="BK335" s="164">
        <f>ROUND(I335*H335,3)</f>
        <v>978.91899999999998</v>
      </c>
      <c r="BL335" s="16" t="s">
        <v>270</v>
      </c>
      <c r="BM335" s="162" t="s">
        <v>465</v>
      </c>
    </row>
    <row r="336" spans="1:65" s="13" customFormat="1" ht="11.25">
      <c r="B336" s="165"/>
      <c r="D336" s="166" t="s">
        <v>175</v>
      </c>
      <c r="F336" s="168" t="s">
        <v>466</v>
      </c>
      <c r="H336" s="169">
        <v>417.80599999999998</v>
      </c>
      <c r="L336" s="165"/>
      <c r="M336" s="170"/>
      <c r="N336" s="171"/>
      <c r="O336" s="171"/>
      <c r="P336" s="171"/>
      <c r="Q336" s="171"/>
      <c r="R336" s="171"/>
      <c r="S336" s="171"/>
      <c r="T336" s="172"/>
      <c r="AT336" s="167" t="s">
        <v>175</v>
      </c>
      <c r="AU336" s="167" t="s">
        <v>84</v>
      </c>
      <c r="AV336" s="13" t="s">
        <v>84</v>
      </c>
      <c r="AW336" s="13" t="s">
        <v>3</v>
      </c>
      <c r="AX336" s="13" t="s">
        <v>78</v>
      </c>
      <c r="AY336" s="167" t="s">
        <v>167</v>
      </c>
    </row>
    <row r="337" spans="1:65" s="2" customFormat="1" ht="21.75" customHeight="1">
      <c r="A337" s="28"/>
      <c r="B337" s="151"/>
      <c r="C337" s="152" t="s">
        <v>467</v>
      </c>
      <c r="D337" s="152" t="s">
        <v>169</v>
      </c>
      <c r="E337" s="153" t="s">
        <v>468</v>
      </c>
      <c r="F337" s="154" t="s">
        <v>469</v>
      </c>
      <c r="G337" s="155" t="s">
        <v>294</v>
      </c>
      <c r="H337" s="156">
        <v>0.65700000000000003</v>
      </c>
      <c r="I337" s="156">
        <v>25.792999999999999</v>
      </c>
      <c r="J337" s="156">
        <f>ROUND(I337*H337,3)</f>
        <v>16.946000000000002</v>
      </c>
      <c r="K337" s="157"/>
      <c r="L337" s="29"/>
      <c r="M337" s="158" t="s">
        <v>1</v>
      </c>
      <c r="N337" s="159" t="s">
        <v>37</v>
      </c>
      <c r="O337" s="160">
        <v>1.579</v>
      </c>
      <c r="P337" s="160">
        <f>O337*H337</f>
        <v>1.0374030000000001</v>
      </c>
      <c r="Q337" s="160">
        <v>0</v>
      </c>
      <c r="R337" s="160">
        <f>Q337*H337</f>
        <v>0</v>
      </c>
      <c r="S337" s="160">
        <v>0</v>
      </c>
      <c r="T337" s="161">
        <f>S337*H337</f>
        <v>0</v>
      </c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R337" s="162" t="s">
        <v>270</v>
      </c>
      <c r="AT337" s="162" t="s">
        <v>169</v>
      </c>
      <c r="AU337" s="162" t="s">
        <v>84</v>
      </c>
      <c r="AY337" s="16" t="s">
        <v>167</v>
      </c>
      <c r="BE337" s="163">
        <f>IF(N337="základná",J337,0)</f>
        <v>0</v>
      </c>
      <c r="BF337" s="163">
        <f>IF(N337="znížená",J337,0)</f>
        <v>16.946000000000002</v>
      </c>
      <c r="BG337" s="163">
        <f>IF(N337="zákl. prenesená",J337,0)</f>
        <v>0</v>
      </c>
      <c r="BH337" s="163">
        <f>IF(N337="zníž. prenesená",J337,0)</f>
        <v>0</v>
      </c>
      <c r="BI337" s="163">
        <f>IF(N337="nulová",J337,0)</f>
        <v>0</v>
      </c>
      <c r="BJ337" s="16" t="s">
        <v>84</v>
      </c>
      <c r="BK337" s="164">
        <f>ROUND(I337*H337,3)</f>
        <v>16.946000000000002</v>
      </c>
      <c r="BL337" s="16" t="s">
        <v>270</v>
      </c>
      <c r="BM337" s="162" t="s">
        <v>470</v>
      </c>
    </row>
    <row r="338" spans="1:65" s="12" customFormat="1" ht="22.9" customHeight="1">
      <c r="B338" s="139"/>
      <c r="D338" s="140" t="s">
        <v>70</v>
      </c>
      <c r="E338" s="149" t="s">
        <v>471</v>
      </c>
      <c r="F338" s="149" t="s">
        <v>472</v>
      </c>
      <c r="J338" s="150">
        <f>BK338</f>
        <v>22015.631000000001</v>
      </c>
      <c r="L338" s="139"/>
      <c r="M338" s="143"/>
      <c r="N338" s="144"/>
      <c r="O338" s="144"/>
      <c r="P338" s="145">
        <f>SUM(P339:P352)</f>
        <v>245.11202100000003</v>
      </c>
      <c r="Q338" s="144"/>
      <c r="R338" s="145">
        <f>SUM(R339:R352)</f>
        <v>0.26298579650000004</v>
      </c>
      <c r="S338" s="144"/>
      <c r="T338" s="146">
        <f>SUM(T339:T352)</f>
        <v>0</v>
      </c>
      <c r="AR338" s="140" t="s">
        <v>84</v>
      </c>
      <c r="AT338" s="147" t="s">
        <v>70</v>
      </c>
      <c r="AU338" s="147" t="s">
        <v>78</v>
      </c>
      <c r="AY338" s="140" t="s">
        <v>167</v>
      </c>
      <c r="BK338" s="148">
        <f>SUM(BK339:BK352)</f>
        <v>22015.631000000001</v>
      </c>
    </row>
    <row r="339" spans="1:65" s="2" customFormat="1" ht="21.75" customHeight="1">
      <c r="A339" s="28"/>
      <c r="B339" s="151"/>
      <c r="C339" s="152" t="s">
        <v>473</v>
      </c>
      <c r="D339" s="152" t="s">
        <v>169</v>
      </c>
      <c r="E339" s="153" t="s">
        <v>474</v>
      </c>
      <c r="F339" s="154" t="s">
        <v>475</v>
      </c>
      <c r="G339" s="155" t="s">
        <v>434</v>
      </c>
      <c r="H339" s="156">
        <v>74.55</v>
      </c>
      <c r="I339" s="156">
        <v>8.3390000000000004</v>
      </c>
      <c r="J339" s="156">
        <f>ROUND(I339*H339,3)</f>
        <v>621.67200000000003</v>
      </c>
      <c r="K339" s="157"/>
      <c r="L339" s="29"/>
      <c r="M339" s="158" t="s">
        <v>1</v>
      </c>
      <c r="N339" s="159" t="s">
        <v>37</v>
      </c>
      <c r="O339" s="160">
        <v>0.42699999999999999</v>
      </c>
      <c r="P339" s="160">
        <f>O339*H339</f>
        <v>31.832849999999997</v>
      </c>
      <c r="Q339" s="160">
        <v>2.6324999999999997E-4</v>
      </c>
      <c r="R339" s="160">
        <f>Q339*H339</f>
        <v>1.9625287499999998E-2</v>
      </c>
      <c r="S339" s="160">
        <v>0</v>
      </c>
      <c r="T339" s="161">
        <f>S339*H339</f>
        <v>0</v>
      </c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R339" s="162" t="s">
        <v>270</v>
      </c>
      <c r="AT339" s="162" t="s">
        <v>169</v>
      </c>
      <c r="AU339" s="162" t="s">
        <v>84</v>
      </c>
      <c r="AY339" s="16" t="s">
        <v>167</v>
      </c>
      <c r="BE339" s="163">
        <f>IF(N339="základná",J339,0)</f>
        <v>0</v>
      </c>
      <c r="BF339" s="163">
        <f>IF(N339="znížená",J339,0)</f>
        <v>621.67200000000003</v>
      </c>
      <c r="BG339" s="163">
        <f>IF(N339="zákl. prenesená",J339,0)</f>
        <v>0</v>
      </c>
      <c r="BH339" s="163">
        <f>IF(N339="zníž. prenesená",J339,0)</f>
        <v>0</v>
      </c>
      <c r="BI339" s="163">
        <f>IF(N339="nulová",J339,0)</f>
        <v>0</v>
      </c>
      <c r="BJ339" s="16" t="s">
        <v>84</v>
      </c>
      <c r="BK339" s="164">
        <f>ROUND(I339*H339,3)</f>
        <v>621.67200000000003</v>
      </c>
      <c r="BL339" s="16" t="s">
        <v>270</v>
      </c>
      <c r="BM339" s="162" t="s">
        <v>476</v>
      </c>
    </row>
    <row r="340" spans="1:65" s="13" customFormat="1" ht="11.25">
      <c r="B340" s="165"/>
      <c r="D340" s="166" t="s">
        <v>175</v>
      </c>
      <c r="E340" s="167" t="s">
        <v>1</v>
      </c>
      <c r="F340" s="168" t="s">
        <v>477</v>
      </c>
      <c r="H340" s="169">
        <v>74.550000000000011</v>
      </c>
      <c r="L340" s="165"/>
      <c r="M340" s="170"/>
      <c r="N340" s="171"/>
      <c r="O340" s="171"/>
      <c r="P340" s="171"/>
      <c r="Q340" s="171"/>
      <c r="R340" s="171"/>
      <c r="S340" s="171"/>
      <c r="T340" s="172"/>
      <c r="AT340" s="167" t="s">
        <v>175</v>
      </c>
      <c r="AU340" s="167" t="s">
        <v>84</v>
      </c>
      <c r="AV340" s="13" t="s">
        <v>84</v>
      </c>
      <c r="AW340" s="13" t="s">
        <v>29</v>
      </c>
      <c r="AX340" s="13" t="s">
        <v>78</v>
      </c>
      <c r="AY340" s="167" t="s">
        <v>167</v>
      </c>
    </row>
    <row r="341" spans="1:65" s="2" customFormat="1" ht="16.5" customHeight="1">
      <c r="A341" s="28"/>
      <c r="B341" s="151"/>
      <c r="C341" s="180" t="s">
        <v>478</v>
      </c>
      <c r="D341" s="180" t="s">
        <v>209</v>
      </c>
      <c r="E341" s="181" t="s">
        <v>479</v>
      </c>
      <c r="F341" s="182" t="s">
        <v>480</v>
      </c>
      <c r="G341" s="183" t="s">
        <v>434</v>
      </c>
      <c r="H341" s="184">
        <v>78.278000000000006</v>
      </c>
      <c r="I341" s="184">
        <v>3.1869999999999998</v>
      </c>
      <c r="J341" s="184">
        <f>ROUND(I341*H341,3)</f>
        <v>249.47200000000001</v>
      </c>
      <c r="K341" s="185"/>
      <c r="L341" s="186"/>
      <c r="M341" s="187" t="s">
        <v>1</v>
      </c>
      <c r="N341" s="188" t="s">
        <v>37</v>
      </c>
      <c r="O341" s="160">
        <v>0</v>
      </c>
      <c r="P341" s="160">
        <f>O341*H341</f>
        <v>0</v>
      </c>
      <c r="Q341" s="160">
        <v>1E-3</v>
      </c>
      <c r="R341" s="160">
        <f>Q341*H341</f>
        <v>7.8278000000000014E-2</v>
      </c>
      <c r="S341" s="160">
        <v>0</v>
      </c>
      <c r="T341" s="161">
        <f>S341*H341</f>
        <v>0</v>
      </c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R341" s="162" t="s">
        <v>368</v>
      </c>
      <c r="AT341" s="162" t="s">
        <v>209</v>
      </c>
      <c r="AU341" s="162" t="s">
        <v>84</v>
      </c>
      <c r="AY341" s="16" t="s">
        <v>167</v>
      </c>
      <c r="BE341" s="163">
        <f>IF(N341="základná",J341,0)</f>
        <v>0</v>
      </c>
      <c r="BF341" s="163">
        <f>IF(N341="znížená",J341,0)</f>
        <v>249.47200000000001</v>
      </c>
      <c r="BG341" s="163">
        <f>IF(N341="zákl. prenesená",J341,0)</f>
        <v>0</v>
      </c>
      <c r="BH341" s="163">
        <f>IF(N341="zníž. prenesená",J341,0)</f>
        <v>0</v>
      </c>
      <c r="BI341" s="163">
        <f>IF(N341="nulová",J341,0)</f>
        <v>0</v>
      </c>
      <c r="BJ341" s="16" t="s">
        <v>84</v>
      </c>
      <c r="BK341" s="164">
        <f>ROUND(I341*H341,3)</f>
        <v>249.47200000000001</v>
      </c>
      <c r="BL341" s="16" t="s">
        <v>270</v>
      </c>
      <c r="BM341" s="162" t="s">
        <v>481</v>
      </c>
    </row>
    <row r="342" spans="1:65" s="13" customFormat="1" ht="11.25">
      <c r="B342" s="165"/>
      <c r="D342" s="166" t="s">
        <v>175</v>
      </c>
      <c r="F342" s="168" t="s">
        <v>482</v>
      </c>
      <c r="H342" s="169">
        <v>78.278000000000006</v>
      </c>
      <c r="L342" s="165"/>
      <c r="M342" s="170"/>
      <c r="N342" s="171"/>
      <c r="O342" s="171"/>
      <c r="P342" s="171"/>
      <c r="Q342" s="171"/>
      <c r="R342" s="171"/>
      <c r="S342" s="171"/>
      <c r="T342" s="172"/>
      <c r="AT342" s="167" t="s">
        <v>175</v>
      </c>
      <c r="AU342" s="167" t="s">
        <v>84</v>
      </c>
      <c r="AV342" s="13" t="s">
        <v>84</v>
      </c>
      <c r="AW342" s="13" t="s">
        <v>3</v>
      </c>
      <c r="AX342" s="13" t="s">
        <v>78</v>
      </c>
      <c r="AY342" s="167" t="s">
        <v>167</v>
      </c>
    </row>
    <row r="343" spans="1:65" s="2" customFormat="1" ht="21.75" customHeight="1">
      <c r="A343" s="28"/>
      <c r="B343" s="151"/>
      <c r="C343" s="152" t="s">
        <v>483</v>
      </c>
      <c r="D343" s="152" t="s">
        <v>169</v>
      </c>
      <c r="E343" s="153" t="s">
        <v>484</v>
      </c>
      <c r="F343" s="154" t="s">
        <v>485</v>
      </c>
      <c r="G343" s="155" t="s">
        <v>245</v>
      </c>
      <c r="H343" s="156">
        <v>437.16</v>
      </c>
      <c r="I343" s="156">
        <v>5.7480000000000002</v>
      </c>
      <c r="J343" s="156">
        <f>ROUND(I343*H343,3)</f>
        <v>2512.7959999999998</v>
      </c>
      <c r="K343" s="157"/>
      <c r="L343" s="29"/>
      <c r="M343" s="158" t="s">
        <v>1</v>
      </c>
      <c r="N343" s="159" t="s">
        <v>37</v>
      </c>
      <c r="O343" s="160">
        <v>8.5999999999999993E-2</v>
      </c>
      <c r="P343" s="160">
        <f>O343*H343</f>
        <v>37.595759999999999</v>
      </c>
      <c r="Q343" s="160">
        <v>6.3650000000000002E-5</v>
      </c>
      <c r="R343" s="160">
        <f>Q343*H343</f>
        <v>2.7825234000000004E-2</v>
      </c>
      <c r="S343" s="160">
        <v>0</v>
      </c>
      <c r="T343" s="161">
        <f>S343*H343</f>
        <v>0</v>
      </c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R343" s="162" t="s">
        <v>270</v>
      </c>
      <c r="AT343" s="162" t="s">
        <v>169</v>
      </c>
      <c r="AU343" s="162" t="s">
        <v>84</v>
      </c>
      <c r="AY343" s="16" t="s">
        <v>167</v>
      </c>
      <c r="BE343" s="163">
        <f>IF(N343="základná",J343,0)</f>
        <v>0</v>
      </c>
      <c r="BF343" s="163">
        <f>IF(N343="znížená",J343,0)</f>
        <v>2512.7959999999998</v>
      </c>
      <c r="BG343" s="163">
        <f>IF(N343="zákl. prenesená",J343,0)</f>
        <v>0</v>
      </c>
      <c r="BH343" s="163">
        <f>IF(N343="zníž. prenesená",J343,0)</f>
        <v>0</v>
      </c>
      <c r="BI343" s="163">
        <f>IF(N343="nulová",J343,0)</f>
        <v>0</v>
      </c>
      <c r="BJ343" s="16" t="s">
        <v>84</v>
      </c>
      <c r="BK343" s="164">
        <f>ROUND(I343*H343,3)</f>
        <v>2512.7959999999998</v>
      </c>
      <c r="BL343" s="16" t="s">
        <v>270</v>
      </c>
      <c r="BM343" s="162" t="s">
        <v>486</v>
      </c>
    </row>
    <row r="344" spans="1:65" s="2" customFormat="1" ht="16.5" customHeight="1">
      <c r="A344" s="28"/>
      <c r="B344" s="151"/>
      <c r="C344" s="180" t="s">
        <v>487</v>
      </c>
      <c r="D344" s="180" t="s">
        <v>209</v>
      </c>
      <c r="E344" s="181" t="s">
        <v>488</v>
      </c>
      <c r="F344" s="182" t="s">
        <v>489</v>
      </c>
      <c r="G344" s="183" t="s">
        <v>245</v>
      </c>
      <c r="H344" s="184">
        <v>2185.8000000000002</v>
      </c>
      <c r="I344" s="184">
        <v>1.21</v>
      </c>
      <c r="J344" s="184">
        <f>ROUND(I344*H344,3)</f>
        <v>2644.8180000000002</v>
      </c>
      <c r="K344" s="185"/>
      <c r="L344" s="186"/>
      <c r="M344" s="187" t="s">
        <v>1</v>
      </c>
      <c r="N344" s="188" t="s">
        <v>37</v>
      </c>
      <c r="O344" s="160">
        <v>0</v>
      </c>
      <c r="P344" s="160">
        <f>O344*H344</f>
        <v>0</v>
      </c>
      <c r="Q344" s="160">
        <v>0</v>
      </c>
      <c r="R344" s="160">
        <f>Q344*H344</f>
        <v>0</v>
      </c>
      <c r="S344" s="160">
        <v>0</v>
      </c>
      <c r="T344" s="161">
        <f>S344*H344</f>
        <v>0</v>
      </c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R344" s="162" t="s">
        <v>368</v>
      </c>
      <c r="AT344" s="162" t="s">
        <v>209</v>
      </c>
      <c r="AU344" s="162" t="s">
        <v>84</v>
      </c>
      <c r="AY344" s="16" t="s">
        <v>167</v>
      </c>
      <c r="BE344" s="163">
        <f>IF(N344="základná",J344,0)</f>
        <v>0</v>
      </c>
      <c r="BF344" s="163">
        <f>IF(N344="znížená",J344,0)</f>
        <v>2644.8180000000002</v>
      </c>
      <c r="BG344" s="163">
        <f>IF(N344="zákl. prenesená",J344,0)</f>
        <v>0</v>
      </c>
      <c r="BH344" s="163">
        <f>IF(N344="zníž. prenesená",J344,0)</f>
        <v>0</v>
      </c>
      <c r="BI344" s="163">
        <f>IF(N344="nulová",J344,0)</f>
        <v>0</v>
      </c>
      <c r="BJ344" s="16" t="s">
        <v>84</v>
      </c>
      <c r="BK344" s="164">
        <f>ROUND(I344*H344,3)</f>
        <v>2644.8180000000002</v>
      </c>
      <c r="BL344" s="16" t="s">
        <v>270</v>
      </c>
      <c r="BM344" s="162" t="s">
        <v>490</v>
      </c>
    </row>
    <row r="345" spans="1:65" s="13" customFormat="1" ht="11.25">
      <c r="B345" s="165"/>
      <c r="D345" s="166" t="s">
        <v>175</v>
      </c>
      <c r="F345" s="168" t="s">
        <v>491</v>
      </c>
      <c r="H345" s="169">
        <v>2185.8000000000002</v>
      </c>
      <c r="L345" s="165"/>
      <c r="M345" s="170"/>
      <c r="N345" s="171"/>
      <c r="O345" s="171"/>
      <c r="P345" s="171"/>
      <c r="Q345" s="171"/>
      <c r="R345" s="171"/>
      <c r="S345" s="171"/>
      <c r="T345" s="172"/>
      <c r="AT345" s="167" t="s">
        <v>175</v>
      </c>
      <c r="AU345" s="167" t="s">
        <v>84</v>
      </c>
      <c r="AV345" s="13" t="s">
        <v>84</v>
      </c>
      <c r="AW345" s="13" t="s">
        <v>3</v>
      </c>
      <c r="AX345" s="13" t="s">
        <v>78</v>
      </c>
      <c r="AY345" s="167" t="s">
        <v>167</v>
      </c>
    </row>
    <row r="346" spans="1:65" s="2" customFormat="1" ht="21.75" customHeight="1">
      <c r="A346" s="28"/>
      <c r="B346" s="151"/>
      <c r="C346" s="152" t="s">
        <v>492</v>
      </c>
      <c r="D346" s="152" t="s">
        <v>169</v>
      </c>
      <c r="E346" s="153" t="s">
        <v>493</v>
      </c>
      <c r="F346" s="154" t="s">
        <v>494</v>
      </c>
      <c r="G346" s="155" t="s">
        <v>212</v>
      </c>
      <c r="H346" s="156">
        <v>534.07500000000005</v>
      </c>
      <c r="I346" s="156">
        <v>8.9870000000000001</v>
      </c>
      <c r="J346" s="156">
        <f>ROUND(I346*H346,3)</f>
        <v>4799.732</v>
      </c>
      <c r="K346" s="157"/>
      <c r="L346" s="29"/>
      <c r="M346" s="158" t="s">
        <v>1</v>
      </c>
      <c r="N346" s="159" t="s">
        <v>37</v>
      </c>
      <c r="O346" s="160">
        <v>0.32600000000000001</v>
      </c>
      <c r="P346" s="160">
        <f>O346*H346</f>
        <v>174.10845000000003</v>
      </c>
      <c r="Q346" s="160">
        <v>3.3000000000000003E-5</v>
      </c>
      <c r="R346" s="160">
        <f>Q346*H346</f>
        <v>1.7624475000000004E-2</v>
      </c>
      <c r="S346" s="160">
        <v>0</v>
      </c>
      <c r="T346" s="161">
        <f>S346*H346</f>
        <v>0</v>
      </c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R346" s="162" t="s">
        <v>270</v>
      </c>
      <c r="AT346" s="162" t="s">
        <v>169</v>
      </c>
      <c r="AU346" s="162" t="s">
        <v>84</v>
      </c>
      <c r="AY346" s="16" t="s">
        <v>167</v>
      </c>
      <c r="BE346" s="163">
        <f>IF(N346="základná",J346,0)</f>
        <v>0</v>
      </c>
      <c r="BF346" s="163">
        <f>IF(N346="znížená",J346,0)</f>
        <v>4799.732</v>
      </c>
      <c r="BG346" s="163">
        <f>IF(N346="zákl. prenesená",J346,0)</f>
        <v>0</v>
      </c>
      <c r="BH346" s="163">
        <f>IF(N346="zníž. prenesená",J346,0)</f>
        <v>0</v>
      </c>
      <c r="BI346" s="163">
        <f>IF(N346="nulová",J346,0)</f>
        <v>0</v>
      </c>
      <c r="BJ346" s="16" t="s">
        <v>84</v>
      </c>
      <c r="BK346" s="164">
        <f>ROUND(I346*H346,3)</f>
        <v>4799.732</v>
      </c>
      <c r="BL346" s="16" t="s">
        <v>270</v>
      </c>
      <c r="BM346" s="162" t="s">
        <v>495</v>
      </c>
    </row>
    <row r="347" spans="1:65" s="13" customFormat="1" ht="11.25">
      <c r="B347" s="165"/>
      <c r="D347" s="166" t="s">
        <v>175</v>
      </c>
      <c r="E347" s="167" t="s">
        <v>1</v>
      </c>
      <c r="F347" s="168" t="s">
        <v>496</v>
      </c>
      <c r="H347" s="169">
        <v>437.16</v>
      </c>
      <c r="L347" s="165"/>
      <c r="M347" s="170"/>
      <c r="N347" s="171"/>
      <c r="O347" s="171"/>
      <c r="P347" s="171"/>
      <c r="Q347" s="171"/>
      <c r="R347" s="171"/>
      <c r="S347" s="171"/>
      <c r="T347" s="172"/>
      <c r="AT347" s="167" t="s">
        <v>175</v>
      </c>
      <c r="AU347" s="167" t="s">
        <v>84</v>
      </c>
      <c r="AV347" s="13" t="s">
        <v>84</v>
      </c>
      <c r="AW347" s="13" t="s">
        <v>29</v>
      </c>
      <c r="AX347" s="13" t="s">
        <v>71</v>
      </c>
      <c r="AY347" s="167" t="s">
        <v>167</v>
      </c>
    </row>
    <row r="348" spans="1:65" s="13" customFormat="1" ht="11.25">
      <c r="B348" s="165"/>
      <c r="D348" s="166" t="s">
        <v>175</v>
      </c>
      <c r="E348" s="167" t="s">
        <v>1</v>
      </c>
      <c r="F348" s="168" t="s">
        <v>497</v>
      </c>
      <c r="H348" s="169">
        <v>96.91500000000002</v>
      </c>
      <c r="L348" s="165"/>
      <c r="M348" s="170"/>
      <c r="N348" s="171"/>
      <c r="O348" s="171"/>
      <c r="P348" s="171"/>
      <c r="Q348" s="171"/>
      <c r="R348" s="171"/>
      <c r="S348" s="171"/>
      <c r="T348" s="172"/>
      <c r="AT348" s="167" t="s">
        <v>175</v>
      </c>
      <c r="AU348" s="167" t="s">
        <v>84</v>
      </c>
      <c r="AV348" s="13" t="s">
        <v>84</v>
      </c>
      <c r="AW348" s="13" t="s">
        <v>29</v>
      </c>
      <c r="AX348" s="13" t="s">
        <v>71</v>
      </c>
      <c r="AY348" s="167" t="s">
        <v>167</v>
      </c>
    </row>
    <row r="349" spans="1:65" s="14" customFormat="1" ht="11.25">
      <c r="B349" s="173"/>
      <c r="D349" s="166" t="s">
        <v>175</v>
      </c>
      <c r="E349" s="174" t="s">
        <v>1</v>
      </c>
      <c r="F349" s="175" t="s">
        <v>178</v>
      </c>
      <c r="H349" s="176">
        <v>534.07500000000005</v>
      </c>
      <c r="L349" s="173"/>
      <c r="M349" s="177"/>
      <c r="N349" s="178"/>
      <c r="O349" s="178"/>
      <c r="P349" s="178"/>
      <c r="Q349" s="178"/>
      <c r="R349" s="178"/>
      <c r="S349" s="178"/>
      <c r="T349" s="179"/>
      <c r="AT349" s="174" t="s">
        <v>175</v>
      </c>
      <c r="AU349" s="174" t="s">
        <v>84</v>
      </c>
      <c r="AV349" s="14" t="s">
        <v>173</v>
      </c>
      <c r="AW349" s="14" t="s">
        <v>29</v>
      </c>
      <c r="AX349" s="14" t="s">
        <v>78</v>
      </c>
      <c r="AY349" s="174" t="s">
        <v>167</v>
      </c>
    </row>
    <row r="350" spans="1:65" s="2" customFormat="1" ht="16.5" customHeight="1">
      <c r="A350" s="28"/>
      <c r="B350" s="151"/>
      <c r="C350" s="180" t="s">
        <v>498</v>
      </c>
      <c r="D350" s="180" t="s">
        <v>209</v>
      </c>
      <c r="E350" s="181" t="s">
        <v>499</v>
      </c>
      <c r="F350" s="182" t="s">
        <v>500</v>
      </c>
      <c r="G350" s="183" t="s">
        <v>212</v>
      </c>
      <c r="H350" s="184">
        <v>598.16399999999999</v>
      </c>
      <c r="I350" s="184">
        <v>18.649999999999999</v>
      </c>
      <c r="J350" s="184">
        <f>ROUND(I350*H350,3)</f>
        <v>11155.759</v>
      </c>
      <c r="K350" s="185"/>
      <c r="L350" s="186"/>
      <c r="M350" s="187" t="s">
        <v>1</v>
      </c>
      <c r="N350" s="188" t="s">
        <v>37</v>
      </c>
      <c r="O350" s="160">
        <v>0</v>
      </c>
      <c r="P350" s="160">
        <f>O350*H350</f>
        <v>0</v>
      </c>
      <c r="Q350" s="160">
        <v>2.0000000000000001E-4</v>
      </c>
      <c r="R350" s="160">
        <f>Q350*H350</f>
        <v>0.1196328</v>
      </c>
      <c r="S350" s="160">
        <v>0</v>
      </c>
      <c r="T350" s="161">
        <f>S350*H350</f>
        <v>0</v>
      </c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R350" s="162" t="s">
        <v>368</v>
      </c>
      <c r="AT350" s="162" t="s">
        <v>209</v>
      </c>
      <c r="AU350" s="162" t="s">
        <v>84</v>
      </c>
      <c r="AY350" s="16" t="s">
        <v>167</v>
      </c>
      <c r="BE350" s="163">
        <f>IF(N350="základná",J350,0)</f>
        <v>0</v>
      </c>
      <c r="BF350" s="163">
        <f>IF(N350="znížená",J350,0)</f>
        <v>11155.759</v>
      </c>
      <c r="BG350" s="163">
        <f>IF(N350="zákl. prenesená",J350,0)</f>
        <v>0</v>
      </c>
      <c r="BH350" s="163">
        <f>IF(N350="zníž. prenesená",J350,0)</f>
        <v>0</v>
      </c>
      <c r="BI350" s="163">
        <f>IF(N350="nulová",J350,0)</f>
        <v>0</v>
      </c>
      <c r="BJ350" s="16" t="s">
        <v>84</v>
      </c>
      <c r="BK350" s="164">
        <f>ROUND(I350*H350,3)</f>
        <v>11155.759</v>
      </c>
      <c r="BL350" s="16" t="s">
        <v>270</v>
      </c>
      <c r="BM350" s="162" t="s">
        <v>501</v>
      </c>
    </row>
    <row r="351" spans="1:65" s="13" customFormat="1" ht="11.25">
      <c r="B351" s="165"/>
      <c r="D351" s="166" t="s">
        <v>175</v>
      </c>
      <c r="F351" s="168" t="s">
        <v>502</v>
      </c>
      <c r="H351" s="169">
        <v>598.16399999999999</v>
      </c>
      <c r="L351" s="165"/>
      <c r="M351" s="170"/>
      <c r="N351" s="171"/>
      <c r="O351" s="171"/>
      <c r="P351" s="171"/>
      <c r="Q351" s="171"/>
      <c r="R351" s="171"/>
      <c r="S351" s="171"/>
      <c r="T351" s="172"/>
      <c r="AT351" s="167" t="s">
        <v>175</v>
      </c>
      <c r="AU351" s="167" t="s">
        <v>84</v>
      </c>
      <c r="AV351" s="13" t="s">
        <v>84</v>
      </c>
      <c r="AW351" s="13" t="s">
        <v>3</v>
      </c>
      <c r="AX351" s="13" t="s">
        <v>78</v>
      </c>
      <c r="AY351" s="167" t="s">
        <v>167</v>
      </c>
    </row>
    <row r="352" spans="1:65" s="2" customFormat="1" ht="21.75" customHeight="1">
      <c r="A352" s="28"/>
      <c r="B352" s="151"/>
      <c r="C352" s="152" t="s">
        <v>503</v>
      </c>
      <c r="D352" s="152" t="s">
        <v>169</v>
      </c>
      <c r="E352" s="153" t="s">
        <v>504</v>
      </c>
      <c r="F352" s="154" t="s">
        <v>505</v>
      </c>
      <c r="G352" s="155" t="s">
        <v>294</v>
      </c>
      <c r="H352" s="156">
        <v>1.2629999999999999</v>
      </c>
      <c r="I352" s="156">
        <v>24.847000000000001</v>
      </c>
      <c r="J352" s="156">
        <f>ROUND(I352*H352,3)</f>
        <v>31.382000000000001</v>
      </c>
      <c r="K352" s="157"/>
      <c r="L352" s="29"/>
      <c r="M352" s="158" t="s">
        <v>1</v>
      </c>
      <c r="N352" s="159" t="s">
        <v>37</v>
      </c>
      <c r="O352" s="160">
        <v>1.2470000000000001</v>
      </c>
      <c r="P352" s="160">
        <f>O352*H352</f>
        <v>1.5749610000000001</v>
      </c>
      <c r="Q352" s="160">
        <v>0</v>
      </c>
      <c r="R352" s="160">
        <f>Q352*H352</f>
        <v>0</v>
      </c>
      <c r="S352" s="160">
        <v>0</v>
      </c>
      <c r="T352" s="161">
        <f>S352*H352</f>
        <v>0</v>
      </c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R352" s="162" t="s">
        <v>270</v>
      </c>
      <c r="AT352" s="162" t="s">
        <v>169</v>
      </c>
      <c r="AU352" s="162" t="s">
        <v>84</v>
      </c>
      <c r="AY352" s="16" t="s">
        <v>167</v>
      </c>
      <c r="BE352" s="163">
        <f>IF(N352="základná",J352,0)</f>
        <v>0</v>
      </c>
      <c r="BF352" s="163">
        <f>IF(N352="znížená",J352,0)</f>
        <v>31.382000000000001</v>
      </c>
      <c r="BG352" s="163">
        <f>IF(N352="zákl. prenesená",J352,0)</f>
        <v>0</v>
      </c>
      <c r="BH352" s="163">
        <f>IF(N352="zníž. prenesená",J352,0)</f>
        <v>0</v>
      </c>
      <c r="BI352" s="163">
        <f>IF(N352="nulová",J352,0)</f>
        <v>0</v>
      </c>
      <c r="BJ352" s="16" t="s">
        <v>84</v>
      </c>
      <c r="BK352" s="164">
        <f>ROUND(I352*H352,3)</f>
        <v>31.382000000000001</v>
      </c>
      <c r="BL352" s="16" t="s">
        <v>270</v>
      </c>
      <c r="BM352" s="162" t="s">
        <v>506</v>
      </c>
    </row>
    <row r="353" spans="1:65" s="12" customFormat="1" ht="22.9" customHeight="1">
      <c r="B353" s="139"/>
      <c r="D353" s="140" t="s">
        <v>70</v>
      </c>
      <c r="E353" s="149" t="s">
        <v>507</v>
      </c>
      <c r="F353" s="149" t="s">
        <v>508</v>
      </c>
      <c r="J353" s="150">
        <f>BK353</f>
        <v>38811.54399999998</v>
      </c>
      <c r="L353" s="139"/>
      <c r="M353" s="143"/>
      <c r="N353" s="144"/>
      <c r="O353" s="144"/>
      <c r="P353" s="145">
        <f>SUM(P354:P396)</f>
        <v>304.427076</v>
      </c>
      <c r="Q353" s="144"/>
      <c r="R353" s="145">
        <f>SUM(R354:R396)</f>
        <v>6.9080599215999996</v>
      </c>
      <c r="S353" s="144"/>
      <c r="T353" s="146">
        <f>SUM(T354:T396)</f>
        <v>0</v>
      </c>
      <c r="AR353" s="140" t="s">
        <v>84</v>
      </c>
      <c r="AT353" s="147" t="s">
        <v>70</v>
      </c>
      <c r="AU353" s="147" t="s">
        <v>78</v>
      </c>
      <c r="AY353" s="140" t="s">
        <v>167</v>
      </c>
      <c r="BK353" s="148">
        <f>SUM(BK354:BK396)</f>
        <v>38811.54399999998</v>
      </c>
    </row>
    <row r="354" spans="1:65" s="2" customFormat="1" ht="21.75" customHeight="1">
      <c r="A354" s="28"/>
      <c r="B354" s="151"/>
      <c r="C354" s="152" t="s">
        <v>509</v>
      </c>
      <c r="D354" s="152" t="s">
        <v>169</v>
      </c>
      <c r="E354" s="153" t="s">
        <v>510</v>
      </c>
      <c r="F354" s="154" t="s">
        <v>511</v>
      </c>
      <c r="G354" s="155" t="s">
        <v>212</v>
      </c>
      <c r="H354" s="156">
        <v>434.95</v>
      </c>
      <c r="I354" s="156">
        <v>2.8580000000000001</v>
      </c>
      <c r="J354" s="156">
        <f>ROUND(I354*H354,3)</f>
        <v>1243.087</v>
      </c>
      <c r="K354" s="157"/>
      <c r="L354" s="29"/>
      <c r="M354" s="158" t="s">
        <v>1</v>
      </c>
      <c r="N354" s="159" t="s">
        <v>37</v>
      </c>
      <c r="O354" s="160">
        <v>9.1999999999999998E-2</v>
      </c>
      <c r="P354" s="160">
        <f>O354*H354</f>
        <v>40.0154</v>
      </c>
      <c r="Q354" s="160">
        <v>0</v>
      </c>
      <c r="R354" s="160">
        <f>Q354*H354</f>
        <v>0</v>
      </c>
      <c r="S354" s="160">
        <v>0</v>
      </c>
      <c r="T354" s="161">
        <f>S354*H354</f>
        <v>0</v>
      </c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R354" s="162" t="s">
        <v>270</v>
      </c>
      <c r="AT354" s="162" t="s">
        <v>169</v>
      </c>
      <c r="AU354" s="162" t="s">
        <v>84</v>
      </c>
      <c r="AY354" s="16" t="s">
        <v>167</v>
      </c>
      <c r="BE354" s="163">
        <f>IF(N354="základná",J354,0)</f>
        <v>0</v>
      </c>
      <c r="BF354" s="163">
        <f>IF(N354="znížená",J354,0)</f>
        <v>1243.087</v>
      </c>
      <c r="BG354" s="163">
        <f>IF(N354="zákl. prenesená",J354,0)</f>
        <v>0</v>
      </c>
      <c r="BH354" s="163">
        <f>IF(N354="zníž. prenesená",J354,0)</f>
        <v>0</v>
      </c>
      <c r="BI354" s="163">
        <f>IF(N354="nulová",J354,0)</f>
        <v>0</v>
      </c>
      <c r="BJ354" s="16" t="s">
        <v>84</v>
      </c>
      <c r="BK354" s="164">
        <f>ROUND(I354*H354,3)</f>
        <v>1243.087</v>
      </c>
      <c r="BL354" s="16" t="s">
        <v>270</v>
      </c>
      <c r="BM354" s="162" t="s">
        <v>512</v>
      </c>
    </row>
    <row r="355" spans="1:65" s="2" customFormat="1" ht="16.5" customHeight="1">
      <c r="A355" s="28"/>
      <c r="B355" s="151"/>
      <c r="C355" s="180" t="s">
        <v>513</v>
      </c>
      <c r="D355" s="180" t="s">
        <v>209</v>
      </c>
      <c r="E355" s="181" t="s">
        <v>514</v>
      </c>
      <c r="F355" s="182" t="s">
        <v>515</v>
      </c>
      <c r="G355" s="183" t="s">
        <v>212</v>
      </c>
      <c r="H355" s="184">
        <v>443.649</v>
      </c>
      <c r="I355" s="184">
        <v>18.649999999999999</v>
      </c>
      <c r="J355" s="184">
        <f>ROUND(I355*H355,3)</f>
        <v>8274.0540000000001</v>
      </c>
      <c r="K355" s="185"/>
      <c r="L355" s="186"/>
      <c r="M355" s="187" t="s">
        <v>1</v>
      </c>
      <c r="N355" s="188" t="s">
        <v>37</v>
      </c>
      <c r="O355" s="160">
        <v>0</v>
      </c>
      <c r="P355" s="160">
        <f>O355*H355</f>
        <v>0</v>
      </c>
      <c r="Q355" s="160">
        <v>1.1299999999999999E-3</v>
      </c>
      <c r="R355" s="160">
        <f>Q355*H355</f>
        <v>0.50132336999999993</v>
      </c>
      <c r="S355" s="160">
        <v>0</v>
      </c>
      <c r="T355" s="161">
        <f>S355*H355</f>
        <v>0</v>
      </c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R355" s="162" t="s">
        <v>368</v>
      </c>
      <c r="AT355" s="162" t="s">
        <v>209</v>
      </c>
      <c r="AU355" s="162" t="s">
        <v>84</v>
      </c>
      <c r="AY355" s="16" t="s">
        <v>167</v>
      </c>
      <c r="BE355" s="163">
        <f>IF(N355="základná",J355,0)</f>
        <v>0</v>
      </c>
      <c r="BF355" s="163">
        <f>IF(N355="znížená",J355,0)</f>
        <v>8274.0540000000001</v>
      </c>
      <c r="BG355" s="163">
        <f>IF(N355="zákl. prenesená",J355,0)</f>
        <v>0</v>
      </c>
      <c r="BH355" s="163">
        <f>IF(N355="zníž. prenesená",J355,0)</f>
        <v>0</v>
      </c>
      <c r="BI355" s="163">
        <f>IF(N355="nulová",J355,0)</f>
        <v>0</v>
      </c>
      <c r="BJ355" s="16" t="s">
        <v>84</v>
      </c>
      <c r="BK355" s="164">
        <f>ROUND(I355*H355,3)</f>
        <v>8274.0540000000001</v>
      </c>
      <c r="BL355" s="16" t="s">
        <v>270</v>
      </c>
      <c r="BM355" s="162" t="s">
        <v>516</v>
      </c>
    </row>
    <row r="356" spans="1:65" s="13" customFormat="1" ht="11.25">
      <c r="B356" s="165"/>
      <c r="D356" s="166" t="s">
        <v>175</v>
      </c>
      <c r="F356" s="168" t="s">
        <v>517</v>
      </c>
      <c r="H356" s="169">
        <v>443.649</v>
      </c>
      <c r="L356" s="165"/>
      <c r="M356" s="170"/>
      <c r="N356" s="171"/>
      <c r="O356" s="171"/>
      <c r="P356" s="171"/>
      <c r="Q356" s="171"/>
      <c r="R356" s="171"/>
      <c r="S356" s="171"/>
      <c r="T356" s="172"/>
      <c r="AT356" s="167" t="s">
        <v>175</v>
      </c>
      <c r="AU356" s="167" t="s">
        <v>84</v>
      </c>
      <c r="AV356" s="13" t="s">
        <v>84</v>
      </c>
      <c r="AW356" s="13" t="s">
        <v>3</v>
      </c>
      <c r="AX356" s="13" t="s">
        <v>78</v>
      </c>
      <c r="AY356" s="167" t="s">
        <v>167</v>
      </c>
    </row>
    <row r="357" spans="1:65" s="2" customFormat="1" ht="16.5" customHeight="1">
      <c r="A357" s="28"/>
      <c r="B357" s="151"/>
      <c r="C357" s="180" t="s">
        <v>518</v>
      </c>
      <c r="D357" s="180" t="s">
        <v>209</v>
      </c>
      <c r="E357" s="181" t="s">
        <v>519</v>
      </c>
      <c r="F357" s="182" t="s">
        <v>520</v>
      </c>
      <c r="G357" s="183" t="s">
        <v>212</v>
      </c>
      <c r="H357" s="184">
        <v>478.44499999999999</v>
      </c>
      <c r="I357" s="184">
        <v>1.1850000000000001</v>
      </c>
      <c r="J357" s="184">
        <f>ROUND(I357*H357,3)</f>
        <v>566.95699999999999</v>
      </c>
      <c r="K357" s="185"/>
      <c r="L357" s="186"/>
      <c r="M357" s="187" t="s">
        <v>1</v>
      </c>
      <c r="N357" s="188" t="s">
        <v>37</v>
      </c>
      <c r="O357" s="160">
        <v>0</v>
      </c>
      <c r="P357" s="160">
        <f>O357*H357</f>
        <v>0</v>
      </c>
      <c r="Q357" s="160">
        <v>2.9999999999999997E-4</v>
      </c>
      <c r="R357" s="160">
        <f>Q357*H357</f>
        <v>0.14353349999999998</v>
      </c>
      <c r="S357" s="160">
        <v>0</v>
      </c>
      <c r="T357" s="161">
        <f>S357*H357</f>
        <v>0</v>
      </c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R357" s="162" t="s">
        <v>368</v>
      </c>
      <c r="AT357" s="162" t="s">
        <v>209</v>
      </c>
      <c r="AU357" s="162" t="s">
        <v>84</v>
      </c>
      <c r="AY357" s="16" t="s">
        <v>167</v>
      </c>
      <c r="BE357" s="163">
        <f>IF(N357="základná",J357,0)</f>
        <v>0</v>
      </c>
      <c r="BF357" s="163">
        <f>IF(N357="znížená",J357,0)</f>
        <v>566.95699999999999</v>
      </c>
      <c r="BG357" s="163">
        <f>IF(N357="zákl. prenesená",J357,0)</f>
        <v>0</v>
      </c>
      <c r="BH357" s="163">
        <f>IF(N357="zníž. prenesená",J357,0)</f>
        <v>0</v>
      </c>
      <c r="BI357" s="163">
        <f>IF(N357="nulová",J357,0)</f>
        <v>0</v>
      </c>
      <c r="BJ357" s="16" t="s">
        <v>84</v>
      </c>
      <c r="BK357" s="164">
        <f>ROUND(I357*H357,3)</f>
        <v>566.95699999999999</v>
      </c>
      <c r="BL357" s="16" t="s">
        <v>270</v>
      </c>
      <c r="BM357" s="162" t="s">
        <v>521</v>
      </c>
    </row>
    <row r="358" spans="1:65" s="13" customFormat="1" ht="11.25">
      <c r="B358" s="165"/>
      <c r="D358" s="166" t="s">
        <v>175</v>
      </c>
      <c r="F358" s="168" t="s">
        <v>522</v>
      </c>
      <c r="H358" s="169">
        <v>478.44499999999999</v>
      </c>
      <c r="L358" s="165"/>
      <c r="M358" s="170"/>
      <c r="N358" s="171"/>
      <c r="O358" s="171"/>
      <c r="P358" s="171"/>
      <c r="Q358" s="171"/>
      <c r="R358" s="171"/>
      <c r="S358" s="171"/>
      <c r="T358" s="172"/>
      <c r="AT358" s="167" t="s">
        <v>175</v>
      </c>
      <c r="AU358" s="167" t="s">
        <v>84</v>
      </c>
      <c r="AV358" s="13" t="s">
        <v>84</v>
      </c>
      <c r="AW358" s="13" t="s">
        <v>3</v>
      </c>
      <c r="AX358" s="13" t="s">
        <v>78</v>
      </c>
      <c r="AY358" s="167" t="s">
        <v>167</v>
      </c>
    </row>
    <row r="359" spans="1:65" s="2" customFormat="1" ht="21.75" customHeight="1">
      <c r="A359" s="28"/>
      <c r="B359" s="151"/>
      <c r="C359" s="152" t="s">
        <v>523</v>
      </c>
      <c r="D359" s="152" t="s">
        <v>169</v>
      </c>
      <c r="E359" s="153" t="s">
        <v>524</v>
      </c>
      <c r="F359" s="154" t="s">
        <v>525</v>
      </c>
      <c r="G359" s="155" t="s">
        <v>212</v>
      </c>
      <c r="H359" s="156">
        <v>434.95</v>
      </c>
      <c r="I359" s="156">
        <v>4.4249999999999998</v>
      </c>
      <c r="J359" s="156">
        <f>ROUND(I359*H359,3)</f>
        <v>1924.654</v>
      </c>
      <c r="K359" s="157"/>
      <c r="L359" s="29"/>
      <c r="M359" s="158" t="s">
        <v>1</v>
      </c>
      <c r="N359" s="159" t="s">
        <v>37</v>
      </c>
      <c r="O359" s="160">
        <v>0.23400000000000001</v>
      </c>
      <c r="P359" s="160">
        <f>O359*H359</f>
        <v>101.7783</v>
      </c>
      <c r="Q359" s="160">
        <v>5.3378400000000004E-4</v>
      </c>
      <c r="R359" s="160">
        <f>Q359*H359</f>
        <v>0.23216935080000001</v>
      </c>
      <c r="S359" s="160">
        <v>0</v>
      </c>
      <c r="T359" s="161">
        <f>S359*H359</f>
        <v>0</v>
      </c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R359" s="162" t="s">
        <v>270</v>
      </c>
      <c r="AT359" s="162" t="s">
        <v>169</v>
      </c>
      <c r="AU359" s="162" t="s">
        <v>84</v>
      </c>
      <c r="AY359" s="16" t="s">
        <v>167</v>
      </c>
      <c r="BE359" s="163">
        <f>IF(N359="základná",J359,0)</f>
        <v>0</v>
      </c>
      <c r="BF359" s="163">
        <f>IF(N359="znížená",J359,0)</f>
        <v>1924.654</v>
      </c>
      <c r="BG359" s="163">
        <f>IF(N359="zákl. prenesená",J359,0)</f>
        <v>0</v>
      </c>
      <c r="BH359" s="163">
        <f>IF(N359="zníž. prenesená",J359,0)</f>
        <v>0</v>
      </c>
      <c r="BI359" s="163">
        <f>IF(N359="nulová",J359,0)</f>
        <v>0</v>
      </c>
      <c r="BJ359" s="16" t="s">
        <v>84</v>
      </c>
      <c r="BK359" s="164">
        <f>ROUND(I359*H359,3)</f>
        <v>1924.654</v>
      </c>
      <c r="BL359" s="16" t="s">
        <v>270</v>
      </c>
      <c r="BM359" s="162" t="s">
        <v>526</v>
      </c>
    </row>
    <row r="360" spans="1:65" s="13" customFormat="1" ht="11.25">
      <c r="B360" s="165"/>
      <c r="D360" s="166" t="s">
        <v>175</v>
      </c>
      <c r="E360" s="167" t="s">
        <v>1</v>
      </c>
      <c r="F360" s="168" t="s">
        <v>527</v>
      </c>
      <c r="H360" s="169">
        <v>203.70000000000002</v>
      </c>
      <c r="L360" s="165"/>
      <c r="M360" s="170"/>
      <c r="N360" s="171"/>
      <c r="O360" s="171"/>
      <c r="P360" s="171"/>
      <c r="Q360" s="171"/>
      <c r="R360" s="171"/>
      <c r="S360" s="171"/>
      <c r="T360" s="172"/>
      <c r="AT360" s="167" t="s">
        <v>175</v>
      </c>
      <c r="AU360" s="167" t="s">
        <v>84</v>
      </c>
      <c r="AV360" s="13" t="s">
        <v>84</v>
      </c>
      <c r="AW360" s="13" t="s">
        <v>29</v>
      </c>
      <c r="AX360" s="13" t="s">
        <v>71</v>
      </c>
      <c r="AY360" s="167" t="s">
        <v>167</v>
      </c>
    </row>
    <row r="361" spans="1:65" s="13" customFormat="1" ht="11.25">
      <c r="B361" s="165"/>
      <c r="D361" s="166" t="s">
        <v>175</v>
      </c>
      <c r="E361" s="167" t="s">
        <v>1</v>
      </c>
      <c r="F361" s="168" t="s">
        <v>528</v>
      </c>
      <c r="H361" s="169">
        <v>105.45</v>
      </c>
      <c r="L361" s="165"/>
      <c r="M361" s="170"/>
      <c r="N361" s="171"/>
      <c r="O361" s="171"/>
      <c r="P361" s="171"/>
      <c r="Q361" s="171"/>
      <c r="R361" s="171"/>
      <c r="S361" s="171"/>
      <c r="T361" s="172"/>
      <c r="AT361" s="167" t="s">
        <v>175</v>
      </c>
      <c r="AU361" s="167" t="s">
        <v>84</v>
      </c>
      <c r="AV361" s="13" t="s">
        <v>84</v>
      </c>
      <c r="AW361" s="13" t="s">
        <v>29</v>
      </c>
      <c r="AX361" s="13" t="s">
        <v>71</v>
      </c>
      <c r="AY361" s="167" t="s">
        <v>167</v>
      </c>
    </row>
    <row r="362" spans="1:65" s="13" customFormat="1" ht="11.25">
      <c r="B362" s="165"/>
      <c r="D362" s="166" t="s">
        <v>175</v>
      </c>
      <c r="E362" s="167" t="s">
        <v>1</v>
      </c>
      <c r="F362" s="168" t="s">
        <v>529</v>
      </c>
      <c r="H362" s="169">
        <v>125.80000000000001</v>
      </c>
      <c r="L362" s="165"/>
      <c r="M362" s="170"/>
      <c r="N362" s="171"/>
      <c r="O362" s="171"/>
      <c r="P362" s="171"/>
      <c r="Q362" s="171"/>
      <c r="R362" s="171"/>
      <c r="S362" s="171"/>
      <c r="T362" s="172"/>
      <c r="AT362" s="167" t="s">
        <v>175</v>
      </c>
      <c r="AU362" s="167" t="s">
        <v>84</v>
      </c>
      <c r="AV362" s="13" t="s">
        <v>84</v>
      </c>
      <c r="AW362" s="13" t="s">
        <v>29</v>
      </c>
      <c r="AX362" s="13" t="s">
        <v>71</v>
      </c>
      <c r="AY362" s="167" t="s">
        <v>167</v>
      </c>
    </row>
    <row r="363" spans="1:65" s="14" customFormat="1" ht="11.25">
      <c r="B363" s="173"/>
      <c r="D363" s="166" t="s">
        <v>175</v>
      </c>
      <c r="E363" s="174" t="s">
        <v>1</v>
      </c>
      <c r="F363" s="175" t="s">
        <v>178</v>
      </c>
      <c r="H363" s="176">
        <v>434.95000000000005</v>
      </c>
      <c r="L363" s="173"/>
      <c r="M363" s="177"/>
      <c r="N363" s="178"/>
      <c r="O363" s="178"/>
      <c r="P363" s="178"/>
      <c r="Q363" s="178"/>
      <c r="R363" s="178"/>
      <c r="S363" s="178"/>
      <c r="T363" s="179"/>
      <c r="AT363" s="174" t="s">
        <v>175</v>
      </c>
      <c r="AU363" s="174" t="s">
        <v>84</v>
      </c>
      <c r="AV363" s="14" t="s">
        <v>173</v>
      </c>
      <c r="AW363" s="14" t="s">
        <v>29</v>
      </c>
      <c r="AX363" s="14" t="s">
        <v>78</v>
      </c>
      <c r="AY363" s="174" t="s">
        <v>167</v>
      </c>
    </row>
    <row r="364" spans="1:65" s="2" customFormat="1" ht="16.5" customHeight="1">
      <c r="A364" s="28"/>
      <c r="B364" s="151"/>
      <c r="C364" s="180" t="s">
        <v>530</v>
      </c>
      <c r="D364" s="180" t="s">
        <v>209</v>
      </c>
      <c r="E364" s="181" t="s">
        <v>531</v>
      </c>
      <c r="F364" s="182" t="s">
        <v>532</v>
      </c>
      <c r="G364" s="183" t="s">
        <v>212</v>
      </c>
      <c r="H364" s="184">
        <v>443.649</v>
      </c>
      <c r="I364" s="184">
        <v>24.526</v>
      </c>
      <c r="J364" s="184">
        <f>ROUND(I364*H364,3)</f>
        <v>10880.934999999999</v>
      </c>
      <c r="K364" s="185"/>
      <c r="L364" s="186"/>
      <c r="M364" s="187" t="s">
        <v>1</v>
      </c>
      <c r="N364" s="188" t="s">
        <v>37</v>
      </c>
      <c r="O364" s="160">
        <v>0</v>
      </c>
      <c r="P364" s="160">
        <f>O364*H364</f>
        <v>0</v>
      </c>
      <c r="Q364" s="160">
        <v>8.0000000000000002E-3</v>
      </c>
      <c r="R364" s="160">
        <f>Q364*H364</f>
        <v>3.5491920000000001</v>
      </c>
      <c r="S364" s="160">
        <v>0</v>
      </c>
      <c r="T364" s="161">
        <f>S364*H364</f>
        <v>0</v>
      </c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R364" s="162" t="s">
        <v>368</v>
      </c>
      <c r="AT364" s="162" t="s">
        <v>209</v>
      </c>
      <c r="AU364" s="162" t="s">
        <v>84</v>
      </c>
      <c r="AY364" s="16" t="s">
        <v>167</v>
      </c>
      <c r="BE364" s="163">
        <f>IF(N364="základná",J364,0)</f>
        <v>0</v>
      </c>
      <c r="BF364" s="163">
        <f>IF(N364="znížená",J364,0)</f>
        <v>10880.934999999999</v>
      </c>
      <c r="BG364" s="163">
        <f>IF(N364="zákl. prenesená",J364,0)</f>
        <v>0</v>
      </c>
      <c r="BH364" s="163">
        <f>IF(N364="zníž. prenesená",J364,0)</f>
        <v>0</v>
      </c>
      <c r="BI364" s="163">
        <f>IF(N364="nulová",J364,0)</f>
        <v>0</v>
      </c>
      <c r="BJ364" s="16" t="s">
        <v>84</v>
      </c>
      <c r="BK364" s="164">
        <f>ROUND(I364*H364,3)</f>
        <v>10880.934999999999</v>
      </c>
      <c r="BL364" s="16" t="s">
        <v>270</v>
      </c>
      <c r="BM364" s="162" t="s">
        <v>533</v>
      </c>
    </row>
    <row r="365" spans="1:65" s="13" customFormat="1" ht="11.25">
      <c r="B365" s="165"/>
      <c r="D365" s="166" t="s">
        <v>175</v>
      </c>
      <c r="F365" s="168" t="s">
        <v>517</v>
      </c>
      <c r="H365" s="169">
        <v>443.649</v>
      </c>
      <c r="L365" s="165"/>
      <c r="M365" s="170"/>
      <c r="N365" s="171"/>
      <c r="O365" s="171"/>
      <c r="P365" s="171"/>
      <c r="Q365" s="171"/>
      <c r="R365" s="171"/>
      <c r="S365" s="171"/>
      <c r="T365" s="172"/>
      <c r="AT365" s="167" t="s">
        <v>175</v>
      </c>
      <c r="AU365" s="167" t="s">
        <v>84</v>
      </c>
      <c r="AV365" s="13" t="s">
        <v>84</v>
      </c>
      <c r="AW365" s="13" t="s">
        <v>3</v>
      </c>
      <c r="AX365" s="13" t="s">
        <v>78</v>
      </c>
      <c r="AY365" s="167" t="s">
        <v>167</v>
      </c>
    </row>
    <row r="366" spans="1:65" s="2" customFormat="1" ht="16.5" customHeight="1">
      <c r="A366" s="28"/>
      <c r="B366" s="151"/>
      <c r="C366" s="180" t="s">
        <v>534</v>
      </c>
      <c r="D366" s="180" t="s">
        <v>209</v>
      </c>
      <c r="E366" s="181" t="s">
        <v>535</v>
      </c>
      <c r="F366" s="182" t="s">
        <v>536</v>
      </c>
      <c r="G366" s="183" t="s">
        <v>212</v>
      </c>
      <c r="H366" s="184">
        <v>443.649</v>
      </c>
      <c r="I366" s="184">
        <v>8.56</v>
      </c>
      <c r="J366" s="184">
        <f>ROUND(I366*H366,3)</f>
        <v>3797.6350000000002</v>
      </c>
      <c r="K366" s="185"/>
      <c r="L366" s="186"/>
      <c r="M366" s="187" t="s">
        <v>1</v>
      </c>
      <c r="N366" s="188" t="s">
        <v>37</v>
      </c>
      <c r="O366" s="160">
        <v>0</v>
      </c>
      <c r="P366" s="160">
        <f>O366*H366</f>
        <v>0</v>
      </c>
      <c r="Q366" s="160">
        <v>2E-3</v>
      </c>
      <c r="R366" s="160">
        <f>Q366*H366</f>
        <v>0.88729800000000003</v>
      </c>
      <c r="S366" s="160">
        <v>0</v>
      </c>
      <c r="T366" s="161">
        <f>S366*H366</f>
        <v>0</v>
      </c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R366" s="162" t="s">
        <v>368</v>
      </c>
      <c r="AT366" s="162" t="s">
        <v>209</v>
      </c>
      <c r="AU366" s="162" t="s">
        <v>84</v>
      </c>
      <c r="AY366" s="16" t="s">
        <v>167</v>
      </c>
      <c r="BE366" s="163">
        <f>IF(N366="základná",J366,0)</f>
        <v>0</v>
      </c>
      <c r="BF366" s="163">
        <f>IF(N366="znížená",J366,0)</f>
        <v>3797.6350000000002</v>
      </c>
      <c r="BG366" s="163">
        <f>IF(N366="zákl. prenesená",J366,0)</f>
        <v>0</v>
      </c>
      <c r="BH366" s="163">
        <f>IF(N366="zníž. prenesená",J366,0)</f>
        <v>0</v>
      </c>
      <c r="BI366" s="163">
        <f>IF(N366="nulová",J366,0)</f>
        <v>0</v>
      </c>
      <c r="BJ366" s="16" t="s">
        <v>84</v>
      </c>
      <c r="BK366" s="164">
        <f>ROUND(I366*H366,3)</f>
        <v>3797.6350000000002</v>
      </c>
      <c r="BL366" s="16" t="s">
        <v>270</v>
      </c>
      <c r="BM366" s="162" t="s">
        <v>537</v>
      </c>
    </row>
    <row r="367" spans="1:65" s="13" customFormat="1" ht="11.25">
      <c r="B367" s="165"/>
      <c r="D367" s="166" t="s">
        <v>175</v>
      </c>
      <c r="F367" s="168" t="s">
        <v>517</v>
      </c>
      <c r="H367" s="169">
        <v>443.649</v>
      </c>
      <c r="L367" s="165"/>
      <c r="M367" s="170"/>
      <c r="N367" s="171"/>
      <c r="O367" s="171"/>
      <c r="P367" s="171"/>
      <c r="Q367" s="171"/>
      <c r="R367" s="171"/>
      <c r="S367" s="171"/>
      <c r="T367" s="172"/>
      <c r="AT367" s="167" t="s">
        <v>175</v>
      </c>
      <c r="AU367" s="167" t="s">
        <v>84</v>
      </c>
      <c r="AV367" s="13" t="s">
        <v>84</v>
      </c>
      <c r="AW367" s="13" t="s">
        <v>3</v>
      </c>
      <c r="AX367" s="13" t="s">
        <v>78</v>
      </c>
      <c r="AY367" s="167" t="s">
        <v>167</v>
      </c>
    </row>
    <row r="368" spans="1:65" s="2" customFormat="1" ht="16.5" customHeight="1">
      <c r="A368" s="28"/>
      <c r="B368" s="151"/>
      <c r="C368" s="152" t="s">
        <v>538</v>
      </c>
      <c r="D368" s="152" t="s">
        <v>169</v>
      </c>
      <c r="E368" s="153" t="s">
        <v>539</v>
      </c>
      <c r="F368" s="154" t="s">
        <v>540</v>
      </c>
      <c r="G368" s="155" t="s">
        <v>212</v>
      </c>
      <c r="H368" s="156">
        <v>434.95</v>
      </c>
      <c r="I368" s="156">
        <v>4.1120000000000001</v>
      </c>
      <c r="J368" s="156">
        <f>ROUND(I368*H368,3)</f>
        <v>1788.5139999999999</v>
      </c>
      <c r="K368" s="157"/>
      <c r="L368" s="29"/>
      <c r="M368" s="158" t="s">
        <v>1</v>
      </c>
      <c r="N368" s="159" t="s">
        <v>37</v>
      </c>
      <c r="O368" s="160">
        <v>0.23400000000000001</v>
      </c>
      <c r="P368" s="160">
        <f>O368*H368</f>
        <v>101.7783</v>
      </c>
      <c r="Q368" s="160">
        <v>8.3378399999999996E-4</v>
      </c>
      <c r="R368" s="160">
        <f>Q368*H368</f>
        <v>0.36265435079999997</v>
      </c>
      <c r="S368" s="160">
        <v>0</v>
      </c>
      <c r="T368" s="161">
        <f>S368*H368</f>
        <v>0</v>
      </c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R368" s="162" t="s">
        <v>270</v>
      </c>
      <c r="AT368" s="162" t="s">
        <v>169</v>
      </c>
      <c r="AU368" s="162" t="s">
        <v>84</v>
      </c>
      <c r="AY368" s="16" t="s">
        <v>167</v>
      </c>
      <c r="BE368" s="163">
        <f>IF(N368="základná",J368,0)</f>
        <v>0</v>
      </c>
      <c r="BF368" s="163">
        <f>IF(N368="znížená",J368,0)</f>
        <v>1788.5139999999999</v>
      </c>
      <c r="BG368" s="163">
        <f>IF(N368="zákl. prenesená",J368,0)</f>
        <v>0</v>
      </c>
      <c r="BH368" s="163">
        <f>IF(N368="zníž. prenesená",J368,0)</f>
        <v>0</v>
      </c>
      <c r="BI368" s="163">
        <f>IF(N368="nulová",J368,0)</f>
        <v>0</v>
      </c>
      <c r="BJ368" s="16" t="s">
        <v>84</v>
      </c>
      <c r="BK368" s="164">
        <f>ROUND(I368*H368,3)</f>
        <v>1788.5139999999999</v>
      </c>
      <c r="BL368" s="16" t="s">
        <v>270</v>
      </c>
      <c r="BM368" s="162" t="s">
        <v>541</v>
      </c>
    </row>
    <row r="369" spans="1:65" s="2" customFormat="1" ht="21.75" customHeight="1">
      <c r="A369" s="28"/>
      <c r="B369" s="151"/>
      <c r="C369" s="180" t="s">
        <v>542</v>
      </c>
      <c r="D369" s="180" t="s">
        <v>209</v>
      </c>
      <c r="E369" s="181" t="s">
        <v>543</v>
      </c>
      <c r="F369" s="182" t="s">
        <v>544</v>
      </c>
      <c r="G369" s="183" t="s">
        <v>212</v>
      </c>
      <c r="H369" s="184">
        <v>443.649</v>
      </c>
      <c r="I369" s="184">
        <v>1.44</v>
      </c>
      <c r="J369" s="184">
        <f>ROUND(I369*H369,3)</f>
        <v>638.85500000000002</v>
      </c>
      <c r="K369" s="185"/>
      <c r="L369" s="186"/>
      <c r="M369" s="187" t="s">
        <v>1</v>
      </c>
      <c r="N369" s="188" t="s">
        <v>37</v>
      </c>
      <c r="O369" s="160">
        <v>0</v>
      </c>
      <c r="P369" s="160">
        <f>O369*H369</f>
        <v>0</v>
      </c>
      <c r="Q369" s="160">
        <v>1.4999999999999999E-4</v>
      </c>
      <c r="R369" s="160">
        <f>Q369*H369</f>
        <v>6.6547349999999991E-2</v>
      </c>
      <c r="S369" s="160">
        <v>0</v>
      </c>
      <c r="T369" s="161">
        <f>S369*H369</f>
        <v>0</v>
      </c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R369" s="162" t="s">
        <v>368</v>
      </c>
      <c r="AT369" s="162" t="s">
        <v>209</v>
      </c>
      <c r="AU369" s="162" t="s">
        <v>84</v>
      </c>
      <c r="AY369" s="16" t="s">
        <v>167</v>
      </c>
      <c r="BE369" s="163">
        <f>IF(N369="základná",J369,0)</f>
        <v>0</v>
      </c>
      <c r="BF369" s="163">
        <f>IF(N369="znížená",J369,0)</f>
        <v>638.85500000000002</v>
      </c>
      <c r="BG369" s="163">
        <f>IF(N369="zákl. prenesená",J369,0)</f>
        <v>0</v>
      </c>
      <c r="BH369" s="163">
        <f>IF(N369="zníž. prenesená",J369,0)</f>
        <v>0</v>
      </c>
      <c r="BI369" s="163">
        <f>IF(N369="nulová",J369,0)</f>
        <v>0</v>
      </c>
      <c r="BJ369" s="16" t="s">
        <v>84</v>
      </c>
      <c r="BK369" s="164">
        <f>ROUND(I369*H369,3)</f>
        <v>638.85500000000002</v>
      </c>
      <c r="BL369" s="16" t="s">
        <v>270</v>
      </c>
      <c r="BM369" s="162" t="s">
        <v>545</v>
      </c>
    </row>
    <row r="370" spans="1:65" s="13" customFormat="1" ht="11.25">
      <c r="B370" s="165"/>
      <c r="D370" s="166" t="s">
        <v>175</v>
      </c>
      <c r="F370" s="168" t="s">
        <v>517</v>
      </c>
      <c r="H370" s="169">
        <v>443.649</v>
      </c>
      <c r="L370" s="165"/>
      <c r="M370" s="170"/>
      <c r="N370" s="171"/>
      <c r="O370" s="171"/>
      <c r="P370" s="171"/>
      <c r="Q370" s="171"/>
      <c r="R370" s="171"/>
      <c r="S370" s="171"/>
      <c r="T370" s="172"/>
      <c r="AT370" s="167" t="s">
        <v>175</v>
      </c>
      <c r="AU370" s="167" t="s">
        <v>84</v>
      </c>
      <c r="AV370" s="13" t="s">
        <v>84</v>
      </c>
      <c r="AW370" s="13" t="s">
        <v>3</v>
      </c>
      <c r="AX370" s="13" t="s">
        <v>78</v>
      </c>
      <c r="AY370" s="167" t="s">
        <v>167</v>
      </c>
    </row>
    <row r="371" spans="1:65" s="2" customFormat="1" ht="16.5" customHeight="1">
      <c r="A371" s="28"/>
      <c r="B371" s="151"/>
      <c r="C371" s="152" t="s">
        <v>546</v>
      </c>
      <c r="D371" s="152" t="s">
        <v>169</v>
      </c>
      <c r="E371" s="153" t="s">
        <v>547</v>
      </c>
      <c r="F371" s="154" t="s">
        <v>548</v>
      </c>
      <c r="G371" s="155" t="s">
        <v>212</v>
      </c>
      <c r="H371" s="156">
        <v>397.91</v>
      </c>
      <c r="I371" s="156">
        <v>1.133</v>
      </c>
      <c r="J371" s="156">
        <f>ROUND(I371*H371,3)</f>
        <v>450.83199999999999</v>
      </c>
      <c r="K371" s="157"/>
      <c r="L371" s="29"/>
      <c r="M371" s="158" t="s">
        <v>1</v>
      </c>
      <c r="N371" s="159" t="s">
        <v>37</v>
      </c>
      <c r="O371" s="160">
        <v>0.122</v>
      </c>
      <c r="P371" s="160">
        <f>O371*H371</f>
        <v>48.545020000000001</v>
      </c>
      <c r="Q371" s="160">
        <v>0</v>
      </c>
      <c r="R371" s="160">
        <f>Q371*H371</f>
        <v>0</v>
      </c>
      <c r="S371" s="160">
        <v>0</v>
      </c>
      <c r="T371" s="161">
        <f>S371*H371</f>
        <v>0</v>
      </c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R371" s="162" t="s">
        <v>270</v>
      </c>
      <c r="AT371" s="162" t="s">
        <v>169</v>
      </c>
      <c r="AU371" s="162" t="s">
        <v>84</v>
      </c>
      <c r="AY371" s="16" t="s">
        <v>167</v>
      </c>
      <c r="BE371" s="163">
        <f>IF(N371="základná",J371,0)</f>
        <v>0</v>
      </c>
      <c r="BF371" s="163">
        <f>IF(N371="znížená",J371,0)</f>
        <v>450.83199999999999</v>
      </c>
      <c r="BG371" s="163">
        <f>IF(N371="zákl. prenesená",J371,0)</f>
        <v>0</v>
      </c>
      <c r="BH371" s="163">
        <f>IF(N371="zníž. prenesená",J371,0)</f>
        <v>0</v>
      </c>
      <c r="BI371" s="163">
        <f>IF(N371="nulová",J371,0)</f>
        <v>0</v>
      </c>
      <c r="BJ371" s="16" t="s">
        <v>84</v>
      </c>
      <c r="BK371" s="164">
        <f>ROUND(I371*H371,3)</f>
        <v>450.83199999999999</v>
      </c>
      <c r="BL371" s="16" t="s">
        <v>270</v>
      </c>
      <c r="BM371" s="162" t="s">
        <v>549</v>
      </c>
    </row>
    <row r="372" spans="1:65" s="13" customFormat="1" ht="11.25">
      <c r="B372" s="165"/>
      <c r="D372" s="166" t="s">
        <v>175</v>
      </c>
      <c r="E372" s="167" t="s">
        <v>1</v>
      </c>
      <c r="F372" s="168" t="s">
        <v>401</v>
      </c>
      <c r="H372" s="169">
        <v>397.90999999999997</v>
      </c>
      <c r="L372" s="165"/>
      <c r="M372" s="170"/>
      <c r="N372" s="171"/>
      <c r="O372" s="171"/>
      <c r="P372" s="171"/>
      <c r="Q372" s="171"/>
      <c r="R372" s="171"/>
      <c r="S372" s="171"/>
      <c r="T372" s="172"/>
      <c r="AT372" s="167" t="s">
        <v>175</v>
      </c>
      <c r="AU372" s="167" t="s">
        <v>84</v>
      </c>
      <c r="AV372" s="13" t="s">
        <v>84</v>
      </c>
      <c r="AW372" s="13" t="s">
        <v>29</v>
      </c>
      <c r="AX372" s="13" t="s">
        <v>78</v>
      </c>
      <c r="AY372" s="167" t="s">
        <v>167</v>
      </c>
    </row>
    <row r="373" spans="1:65" s="2" customFormat="1" ht="21.75" customHeight="1">
      <c r="A373" s="28"/>
      <c r="B373" s="151"/>
      <c r="C373" s="180" t="s">
        <v>550</v>
      </c>
      <c r="D373" s="180" t="s">
        <v>209</v>
      </c>
      <c r="E373" s="181" t="s">
        <v>551</v>
      </c>
      <c r="F373" s="182" t="s">
        <v>552</v>
      </c>
      <c r="G373" s="183" t="s">
        <v>172</v>
      </c>
      <c r="H373" s="184">
        <v>43.37</v>
      </c>
      <c r="I373" s="184">
        <v>123.65</v>
      </c>
      <c r="J373" s="184">
        <f>ROUND(I373*H373,3)</f>
        <v>5362.701</v>
      </c>
      <c r="K373" s="185"/>
      <c r="L373" s="186"/>
      <c r="M373" s="187" t="s">
        <v>1</v>
      </c>
      <c r="N373" s="188" t="s">
        <v>37</v>
      </c>
      <c r="O373" s="160">
        <v>0</v>
      </c>
      <c r="P373" s="160">
        <f>O373*H373</f>
        <v>0</v>
      </c>
      <c r="Q373" s="160">
        <v>2.1999999999999999E-2</v>
      </c>
      <c r="R373" s="160">
        <f>Q373*H373</f>
        <v>0.95413999999999988</v>
      </c>
      <c r="S373" s="160">
        <v>0</v>
      </c>
      <c r="T373" s="161">
        <f>S373*H373</f>
        <v>0</v>
      </c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R373" s="162" t="s">
        <v>368</v>
      </c>
      <c r="AT373" s="162" t="s">
        <v>209</v>
      </c>
      <c r="AU373" s="162" t="s">
        <v>84</v>
      </c>
      <c r="AY373" s="16" t="s">
        <v>167</v>
      </c>
      <c r="BE373" s="163">
        <f>IF(N373="základná",J373,0)</f>
        <v>0</v>
      </c>
      <c r="BF373" s="163">
        <f>IF(N373="znížená",J373,0)</f>
        <v>5362.701</v>
      </c>
      <c r="BG373" s="163">
        <f>IF(N373="zákl. prenesená",J373,0)</f>
        <v>0</v>
      </c>
      <c r="BH373" s="163">
        <f>IF(N373="zníž. prenesená",J373,0)</f>
        <v>0</v>
      </c>
      <c r="BI373" s="163">
        <f>IF(N373="nulová",J373,0)</f>
        <v>0</v>
      </c>
      <c r="BJ373" s="16" t="s">
        <v>84</v>
      </c>
      <c r="BK373" s="164">
        <f>ROUND(I373*H373,3)</f>
        <v>5362.701</v>
      </c>
      <c r="BL373" s="16" t="s">
        <v>270</v>
      </c>
      <c r="BM373" s="162" t="s">
        <v>553</v>
      </c>
    </row>
    <row r="374" spans="1:65" s="2" customFormat="1" ht="16.5" customHeight="1">
      <c r="A374" s="28"/>
      <c r="B374" s="151"/>
      <c r="C374" s="180" t="s">
        <v>554</v>
      </c>
      <c r="D374" s="180" t="s">
        <v>209</v>
      </c>
      <c r="E374" s="181" t="s">
        <v>555</v>
      </c>
      <c r="F374" s="182" t="s">
        <v>556</v>
      </c>
      <c r="G374" s="183" t="s">
        <v>212</v>
      </c>
      <c r="H374" s="184">
        <v>437.70100000000002</v>
      </c>
      <c r="I374" s="184">
        <v>1.0249999999999999</v>
      </c>
      <c r="J374" s="184">
        <f>ROUND(I374*H374,3)</f>
        <v>448.64400000000001</v>
      </c>
      <c r="K374" s="185"/>
      <c r="L374" s="186"/>
      <c r="M374" s="187" t="s">
        <v>1</v>
      </c>
      <c r="N374" s="188" t="s">
        <v>37</v>
      </c>
      <c r="O374" s="160">
        <v>0</v>
      </c>
      <c r="P374" s="160">
        <f>O374*H374</f>
        <v>0</v>
      </c>
      <c r="Q374" s="160">
        <v>4.0000000000000002E-4</v>
      </c>
      <c r="R374" s="160">
        <f>Q374*H374</f>
        <v>0.17508040000000002</v>
      </c>
      <c r="S374" s="160">
        <v>0</v>
      </c>
      <c r="T374" s="161">
        <f>S374*H374</f>
        <v>0</v>
      </c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R374" s="162" t="s">
        <v>368</v>
      </c>
      <c r="AT374" s="162" t="s">
        <v>209</v>
      </c>
      <c r="AU374" s="162" t="s">
        <v>84</v>
      </c>
      <c r="AY374" s="16" t="s">
        <v>167</v>
      </c>
      <c r="BE374" s="163">
        <f>IF(N374="základná",J374,0)</f>
        <v>0</v>
      </c>
      <c r="BF374" s="163">
        <f>IF(N374="znížená",J374,0)</f>
        <v>448.64400000000001</v>
      </c>
      <c r="BG374" s="163">
        <f>IF(N374="zákl. prenesená",J374,0)</f>
        <v>0</v>
      </c>
      <c r="BH374" s="163">
        <f>IF(N374="zníž. prenesená",J374,0)</f>
        <v>0</v>
      </c>
      <c r="BI374" s="163">
        <f>IF(N374="nulová",J374,0)</f>
        <v>0</v>
      </c>
      <c r="BJ374" s="16" t="s">
        <v>84</v>
      </c>
      <c r="BK374" s="164">
        <f>ROUND(I374*H374,3)</f>
        <v>448.64400000000001</v>
      </c>
      <c r="BL374" s="16" t="s">
        <v>270</v>
      </c>
      <c r="BM374" s="162" t="s">
        <v>557</v>
      </c>
    </row>
    <row r="375" spans="1:65" s="13" customFormat="1" ht="11.25">
      <c r="B375" s="165"/>
      <c r="D375" s="166" t="s">
        <v>175</v>
      </c>
      <c r="F375" s="168" t="s">
        <v>558</v>
      </c>
      <c r="H375" s="169">
        <v>437.70100000000002</v>
      </c>
      <c r="L375" s="165"/>
      <c r="M375" s="170"/>
      <c r="N375" s="171"/>
      <c r="O375" s="171"/>
      <c r="P375" s="171"/>
      <c r="Q375" s="171"/>
      <c r="R375" s="171"/>
      <c r="S375" s="171"/>
      <c r="T375" s="172"/>
      <c r="AT375" s="167" t="s">
        <v>175</v>
      </c>
      <c r="AU375" s="167" t="s">
        <v>84</v>
      </c>
      <c r="AV375" s="13" t="s">
        <v>84</v>
      </c>
      <c r="AW375" s="13" t="s">
        <v>3</v>
      </c>
      <c r="AX375" s="13" t="s">
        <v>78</v>
      </c>
      <c r="AY375" s="167" t="s">
        <v>167</v>
      </c>
    </row>
    <row r="376" spans="1:65" s="2" customFormat="1" ht="16.5" customHeight="1">
      <c r="A376" s="28"/>
      <c r="B376" s="151"/>
      <c r="C376" s="152" t="s">
        <v>559</v>
      </c>
      <c r="D376" s="152" t="s">
        <v>169</v>
      </c>
      <c r="E376" s="153" t="s">
        <v>560</v>
      </c>
      <c r="F376" s="154" t="s">
        <v>561</v>
      </c>
      <c r="G376" s="155" t="s">
        <v>434</v>
      </c>
      <c r="H376" s="156">
        <v>31</v>
      </c>
      <c r="I376" s="156">
        <v>2.0630000000000002</v>
      </c>
      <c r="J376" s="156">
        <f t="shared" ref="J376:J396" si="0">ROUND(I376*H376,3)</f>
        <v>63.953000000000003</v>
      </c>
      <c r="K376" s="157"/>
      <c r="L376" s="29"/>
      <c r="M376" s="158" t="s">
        <v>1</v>
      </c>
      <c r="N376" s="159" t="s">
        <v>37</v>
      </c>
      <c r="O376" s="160">
        <v>0</v>
      </c>
      <c r="P376" s="160">
        <f t="shared" ref="P376:P396" si="1">O376*H376</f>
        <v>0</v>
      </c>
      <c r="Q376" s="160">
        <v>0</v>
      </c>
      <c r="R376" s="160">
        <f t="shared" ref="R376:R396" si="2">Q376*H376</f>
        <v>0</v>
      </c>
      <c r="S376" s="160">
        <v>0</v>
      </c>
      <c r="T376" s="161">
        <f t="shared" ref="T376:T396" si="3">S376*H376</f>
        <v>0</v>
      </c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R376" s="162" t="s">
        <v>270</v>
      </c>
      <c r="AT376" s="162" t="s">
        <v>169</v>
      </c>
      <c r="AU376" s="162" t="s">
        <v>84</v>
      </c>
      <c r="AY376" s="16" t="s">
        <v>167</v>
      </c>
      <c r="BE376" s="163">
        <f t="shared" ref="BE376:BE396" si="4">IF(N376="základná",J376,0)</f>
        <v>0</v>
      </c>
      <c r="BF376" s="163">
        <f t="shared" ref="BF376:BF396" si="5">IF(N376="znížená",J376,0)</f>
        <v>63.953000000000003</v>
      </c>
      <c r="BG376" s="163">
        <f t="shared" ref="BG376:BG396" si="6">IF(N376="zákl. prenesená",J376,0)</f>
        <v>0</v>
      </c>
      <c r="BH376" s="163">
        <f t="shared" ref="BH376:BH396" si="7">IF(N376="zníž. prenesená",J376,0)</f>
        <v>0</v>
      </c>
      <c r="BI376" s="163">
        <f t="shared" ref="BI376:BI396" si="8">IF(N376="nulová",J376,0)</f>
        <v>0</v>
      </c>
      <c r="BJ376" s="16" t="s">
        <v>84</v>
      </c>
      <c r="BK376" s="164">
        <f t="shared" ref="BK376:BK396" si="9">ROUND(I376*H376,3)</f>
        <v>63.953000000000003</v>
      </c>
      <c r="BL376" s="16" t="s">
        <v>270</v>
      </c>
      <c r="BM376" s="162" t="s">
        <v>562</v>
      </c>
    </row>
    <row r="377" spans="1:65" s="2" customFormat="1" ht="16.5" customHeight="1">
      <c r="A377" s="28"/>
      <c r="B377" s="151"/>
      <c r="C377" s="180" t="s">
        <v>563</v>
      </c>
      <c r="D377" s="180" t="s">
        <v>209</v>
      </c>
      <c r="E377" s="181" t="s">
        <v>564</v>
      </c>
      <c r="F377" s="182" t="s">
        <v>565</v>
      </c>
      <c r="G377" s="183" t="s">
        <v>434</v>
      </c>
      <c r="H377" s="184">
        <v>15</v>
      </c>
      <c r="I377" s="184">
        <v>0.39700000000000002</v>
      </c>
      <c r="J377" s="184">
        <f t="shared" si="0"/>
        <v>5.9550000000000001</v>
      </c>
      <c r="K377" s="185"/>
      <c r="L377" s="186"/>
      <c r="M377" s="187" t="s">
        <v>1</v>
      </c>
      <c r="N377" s="188" t="s">
        <v>37</v>
      </c>
      <c r="O377" s="160">
        <v>0</v>
      </c>
      <c r="P377" s="160">
        <f t="shared" si="1"/>
        <v>0</v>
      </c>
      <c r="Q377" s="160">
        <v>0</v>
      </c>
      <c r="R377" s="160">
        <f t="shared" si="2"/>
        <v>0</v>
      </c>
      <c r="S377" s="160">
        <v>0</v>
      </c>
      <c r="T377" s="161">
        <f t="shared" si="3"/>
        <v>0</v>
      </c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R377" s="162" t="s">
        <v>368</v>
      </c>
      <c r="AT377" s="162" t="s">
        <v>209</v>
      </c>
      <c r="AU377" s="162" t="s">
        <v>84</v>
      </c>
      <c r="AY377" s="16" t="s">
        <v>167</v>
      </c>
      <c r="BE377" s="163">
        <f t="shared" si="4"/>
        <v>0</v>
      </c>
      <c r="BF377" s="163">
        <f t="shared" si="5"/>
        <v>5.9550000000000001</v>
      </c>
      <c r="BG377" s="163">
        <f t="shared" si="6"/>
        <v>0</v>
      </c>
      <c r="BH377" s="163">
        <f t="shared" si="7"/>
        <v>0</v>
      </c>
      <c r="BI377" s="163">
        <f t="shared" si="8"/>
        <v>0</v>
      </c>
      <c r="BJ377" s="16" t="s">
        <v>84</v>
      </c>
      <c r="BK377" s="164">
        <f t="shared" si="9"/>
        <v>5.9550000000000001</v>
      </c>
      <c r="BL377" s="16" t="s">
        <v>270</v>
      </c>
      <c r="BM377" s="162" t="s">
        <v>566</v>
      </c>
    </row>
    <row r="378" spans="1:65" s="2" customFormat="1" ht="16.5" customHeight="1">
      <c r="A378" s="28"/>
      <c r="B378" s="151"/>
      <c r="C378" s="180" t="s">
        <v>567</v>
      </c>
      <c r="D378" s="180" t="s">
        <v>209</v>
      </c>
      <c r="E378" s="181" t="s">
        <v>568</v>
      </c>
      <c r="F378" s="182" t="s">
        <v>569</v>
      </c>
      <c r="G378" s="183" t="s">
        <v>434</v>
      </c>
      <c r="H378" s="184">
        <v>12</v>
      </c>
      <c r="I378" s="184">
        <v>0.45800000000000002</v>
      </c>
      <c r="J378" s="184">
        <f t="shared" si="0"/>
        <v>5.4960000000000004</v>
      </c>
      <c r="K378" s="185"/>
      <c r="L378" s="186"/>
      <c r="M378" s="187" t="s">
        <v>1</v>
      </c>
      <c r="N378" s="188" t="s">
        <v>37</v>
      </c>
      <c r="O378" s="160">
        <v>0</v>
      </c>
      <c r="P378" s="160">
        <f t="shared" si="1"/>
        <v>0</v>
      </c>
      <c r="Q378" s="160">
        <v>0</v>
      </c>
      <c r="R378" s="160">
        <f t="shared" si="2"/>
        <v>0</v>
      </c>
      <c r="S378" s="160">
        <v>0</v>
      </c>
      <c r="T378" s="161">
        <f t="shared" si="3"/>
        <v>0</v>
      </c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R378" s="162" t="s">
        <v>368</v>
      </c>
      <c r="AT378" s="162" t="s">
        <v>209</v>
      </c>
      <c r="AU378" s="162" t="s">
        <v>84</v>
      </c>
      <c r="AY378" s="16" t="s">
        <v>167</v>
      </c>
      <c r="BE378" s="163">
        <f t="shared" si="4"/>
        <v>0</v>
      </c>
      <c r="BF378" s="163">
        <f t="shared" si="5"/>
        <v>5.4960000000000004</v>
      </c>
      <c r="BG378" s="163">
        <f t="shared" si="6"/>
        <v>0</v>
      </c>
      <c r="BH378" s="163">
        <f t="shared" si="7"/>
        <v>0</v>
      </c>
      <c r="BI378" s="163">
        <f t="shared" si="8"/>
        <v>0</v>
      </c>
      <c r="BJ378" s="16" t="s">
        <v>84</v>
      </c>
      <c r="BK378" s="164">
        <f t="shared" si="9"/>
        <v>5.4960000000000004</v>
      </c>
      <c r="BL378" s="16" t="s">
        <v>270</v>
      </c>
      <c r="BM378" s="162" t="s">
        <v>570</v>
      </c>
    </row>
    <row r="379" spans="1:65" s="2" customFormat="1" ht="16.5" customHeight="1">
      <c r="A379" s="28"/>
      <c r="B379" s="151"/>
      <c r="C379" s="180" t="s">
        <v>571</v>
      </c>
      <c r="D379" s="180" t="s">
        <v>209</v>
      </c>
      <c r="E379" s="181" t="s">
        <v>572</v>
      </c>
      <c r="F379" s="182" t="s">
        <v>573</v>
      </c>
      <c r="G379" s="183" t="s">
        <v>434</v>
      </c>
      <c r="H379" s="184">
        <v>4</v>
      </c>
      <c r="I379" s="184">
        <v>0.44500000000000001</v>
      </c>
      <c r="J379" s="184">
        <f t="shared" si="0"/>
        <v>1.78</v>
      </c>
      <c r="K379" s="185"/>
      <c r="L379" s="186"/>
      <c r="M379" s="187" t="s">
        <v>1</v>
      </c>
      <c r="N379" s="188" t="s">
        <v>37</v>
      </c>
      <c r="O379" s="160">
        <v>0</v>
      </c>
      <c r="P379" s="160">
        <f t="shared" si="1"/>
        <v>0</v>
      </c>
      <c r="Q379" s="160">
        <v>0</v>
      </c>
      <c r="R379" s="160">
        <f t="shared" si="2"/>
        <v>0</v>
      </c>
      <c r="S379" s="160">
        <v>0</v>
      </c>
      <c r="T379" s="161">
        <f t="shared" si="3"/>
        <v>0</v>
      </c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R379" s="162" t="s">
        <v>368</v>
      </c>
      <c r="AT379" s="162" t="s">
        <v>209</v>
      </c>
      <c r="AU379" s="162" t="s">
        <v>84</v>
      </c>
      <c r="AY379" s="16" t="s">
        <v>167</v>
      </c>
      <c r="BE379" s="163">
        <f t="shared" si="4"/>
        <v>0</v>
      </c>
      <c r="BF379" s="163">
        <f t="shared" si="5"/>
        <v>1.78</v>
      </c>
      <c r="BG379" s="163">
        <f t="shared" si="6"/>
        <v>0</v>
      </c>
      <c r="BH379" s="163">
        <f t="shared" si="7"/>
        <v>0</v>
      </c>
      <c r="BI379" s="163">
        <f t="shared" si="8"/>
        <v>0</v>
      </c>
      <c r="BJ379" s="16" t="s">
        <v>84</v>
      </c>
      <c r="BK379" s="164">
        <f t="shared" si="9"/>
        <v>1.78</v>
      </c>
      <c r="BL379" s="16" t="s">
        <v>270</v>
      </c>
      <c r="BM379" s="162" t="s">
        <v>574</v>
      </c>
    </row>
    <row r="380" spans="1:65" s="2" customFormat="1" ht="16.5" customHeight="1">
      <c r="A380" s="28"/>
      <c r="B380" s="151"/>
      <c r="C380" s="152" t="s">
        <v>575</v>
      </c>
      <c r="D380" s="152" t="s">
        <v>169</v>
      </c>
      <c r="E380" s="153" t="s">
        <v>576</v>
      </c>
      <c r="F380" s="154" t="s">
        <v>577</v>
      </c>
      <c r="G380" s="155" t="s">
        <v>434</v>
      </c>
      <c r="H380" s="156">
        <v>6</v>
      </c>
      <c r="I380" s="156">
        <v>2.3260000000000001</v>
      </c>
      <c r="J380" s="156">
        <f t="shared" si="0"/>
        <v>13.956</v>
      </c>
      <c r="K380" s="157"/>
      <c r="L380" s="29"/>
      <c r="M380" s="158" t="s">
        <v>1</v>
      </c>
      <c r="N380" s="159" t="s">
        <v>37</v>
      </c>
      <c r="O380" s="160">
        <v>0</v>
      </c>
      <c r="P380" s="160">
        <f t="shared" si="1"/>
        <v>0</v>
      </c>
      <c r="Q380" s="160">
        <v>0</v>
      </c>
      <c r="R380" s="160">
        <f t="shared" si="2"/>
        <v>0</v>
      </c>
      <c r="S380" s="160">
        <v>0</v>
      </c>
      <c r="T380" s="161">
        <f t="shared" si="3"/>
        <v>0</v>
      </c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R380" s="162" t="s">
        <v>270</v>
      </c>
      <c r="AT380" s="162" t="s">
        <v>169</v>
      </c>
      <c r="AU380" s="162" t="s">
        <v>84</v>
      </c>
      <c r="AY380" s="16" t="s">
        <v>167</v>
      </c>
      <c r="BE380" s="163">
        <f t="shared" si="4"/>
        <v>0</v>
      </c>
      <c r="BF380" s="163">
        <f t="shared" si="5"/>
        <v>13.956</v>
      </c>
      <c r="BG380" s="163">
        <f t="shared" si="6"/>
        <v>0</v>
      </c>
      <c r="BH380" s="163">
        <f t="shared" si="7"/>
        <v>0</v>
      </c>
      <c r="BI380" s="163">
        <f t="shared" si="8"/>
        <v>0</v>
      </c>
      <c r="BJ380" s="16" t="s">
        <v>84</v>
      </c>
      <c r="BK380" s="164">
        <f t="shared" si="9"/>
        <v>13.956</v>
      </c>
      <c r="BL380" s="16" t="s">
        <v>270</v>
      </c>
      <c r="BM380" s="162" t="s">
        <v>578</v>
      </c>
    </row>
    <row r="381" spans="1:65" s="2" customFormat="1" ht="16.5" customHeight="1">
      <c r="A381" s="28"/>
      <c r="B381" s="151"/>
      <c r="C381" s="180" t="s">
        <v>579</v>
      </c>
      <c r="D381" s="180" t="s">
        <v>209</v>
      </c>
      <c r="E381" s="181" t="s">
        <v>580</v>
      </c>
      <c r="F381" s="182" t="s">
        <v>581</v>
      </c>
      <c r="G381" s="183" t="s">
        <v>434</v>
      </c>
      <c r="H381" s="184">
        <v>6</v>
      </c>
      <c r="I381" s="184">
        <v>0.67900000000000005</v>
      </c>
      <c r="J381" s="184">
        <f t="shared" si="0"/>
        <v>4.0739999999999998</v>
      </c>
      <c r="K381" s="185"/>
      <c r="L381" s="186"/>
      <c r="M381" s="187" t="s">
        <v>1</v>
      </c>
      <c r="N381" s="188" t="s">
        <v>37</v>
      </c>
      <c r="O381" s="160">
        <v>0</v>
      </c>
      <c r="P381" s="160">
        <f t="shared" si="1"/>
        <v>0</v>
      </c>
      <c r="Q381" s="160">
        <v>0</v>
      </c>
      <c r="R381" s="160">
        <f t="shared" si="2"/>
        <v>0</v>
      </c>
      <c r="S381" s="160">
        <v>0</v>
      </c>
      <c r="T381" s="161">
        <f t="shared" si="3"/>
        <v>0</v>
      </c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R381" s="162" t="s">
        <v>368</v>
      </c>
      <c r="AT381" s="162" t="s">
        <v>209</v>
      </c>
      <c r="AU381" s="162" t="s">
        <v>84</v>
      </c>
      <c r="AY381" s="16" t="s">
        <v>167</v>
      </c>
      <c r="BE381" s="163">
        <f t="shared" si="4"/>
        <v>0</v>
      </c>
      <c r="BF381" s="163">
        <f t="shared" si="5"/>
        <v>4.0739999999999998</v>
      </c>
      <c r="BG381" s="163">
        <f t="shared" si="6"/>
        <v>0</v>
      </c>
      <c r="BH381" s="163">
        <f t="shared" si="7"/>
        <v>0</v>
      </c>
      <c r="BI381" s="163">
        <f t="shared" si="8"/>
        <v>0</v>
      </c>
      <c r="BJ381" s="16" t="s">
        <v>84</v>
      </c>
      <c r="BK381" s="164">
        <f t="shared" si="9"/>
        <v>4.0739999999999998</v>
      </c>
      <c r="BL381" s="16" t="s">
        <v>270</v>
      </c>
      <c r="BM381" s="162" t="s">
        <v>582</v>
      </c>
    </row>
    <row r="382" spans="1:65" s="2" customFormat="1" ht="16.5" customHeight="1">
      <c r="A382" s="28"/>
      <c r="B382" s="151"/>
      <c r="C382" s="152" t="s">
        <v>583</v>
      </c>
      <c r="D382" s="152" t="s">
        <v>169</v>
      </c>
      <c r="E382" s="153" t="s">
        <v>584</v>
      </c>
      <c r="F382" s="154" t="s">
        <v>585</v>
      </c>
      <c r="G382" s="155" t="s">
        <v>434</v>
      </c>
      <c r="H382" s="156">
        <v>82</v>
      </c>
      <c r="I382" s="156">
        <v>2.1949999999999998</v>
      </c>
      <c r="J382" s="156">
        <f t="shared" si="0"/>
        <v>179.99</v>
      </c>
      <c r="K382" s="157"/>
      <c r="L382" s="29"/>
      <c r="M382" s="158" t="s">
        <v>1</v>
      </c>
      <c r="N382" s="159" t="s">
        <v>37</v>
      </c>
      <c r="O382" s="160">
        <v>0</v>
      </c>
      <c r="P382" s="160">
        <f t="shared" si="1"/>
        <v>0</v>
      </c>
      <c r="Q382" s="160">
        <v>0</v>
      </c>
      <c r="R382" s="160">
        <f t="shared" si="2"/>
        <v>0</v>
      </c>
      <c r="S382" s="160">
        <v>0</v>
      </c>
      <c r="T382" s="161">
        <f t="shared" si="3"/>
        <v>0</v>
      </c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R382" s="162" t="s">
        <v>270</v>
      </c>
      <c r="AT382" s="162" t="s">
        <v>169</v>
      </c>
      <c r="AU382" s="162" t="s">
        <v>84</v>
      </c>
      <c r="AY382" s="16" t="s">
        <v>167</v>
      </c>
      <c r="BE382" s="163">
        <f t="shared" si="4"/>
        <v>0</v>
      </c>
      <c r="BF382" s="163">
        <f t="shared" si="5"/>
        <v>179.99</v>
      </c>
      <c r="BG382" s="163">
        <f t="shared" si="6"/>
        <v>0</v>
      </c>
      <c r="BH382" s="163">
        <f t="shared" si="7"/>
        <v>0</v>
      </c>
      <c r="BI382" s="163">
        <f t="shared" si="8"/>
        <v>0</v>
      </c>
      <c r="BJ382" s="16" t="s">
        <v>84</v>
      </c>
      <c r="BK382" s="164">
        <f t="shared" si="9"/>
        <v>179.99</v>
      </c>
      <c r="BL382" s="16" t="s">
        <v>270</v>
      </c>
      <c r="BM382" s="162" t="s">
        <v>586</v>
      </c>
    </row>
    <row r="383" spans="1:65" s="2" customFormat="1" ht="16.5" customHeight="1">
      <c r="A383" s="28"/>
      <c r="B383" s="151"/>
      <c r="C383" s="180" t="s">
        <v>587</v>
      </c>
      <c r="D383" s="180" t="s">
        <v>209</v>
      </c>
      <c r="E383" s="181" t="s">
        <v>588</v>
      </c>
      <c r="F383" s="182" t="s">
        <v>589</v>
      </c>
      <c r="G383" s="183" t="s">
        <v>434</v>
      </c>
      <c r="H383" s="184">
        <v>68</v>
      </c>
      <c r="I383" s="184">
        <v>1.171</v>
      </c>
      <c r="J383" s="184">
        <f t="shared" si="0"/>
        <v>79.628</v>
      </c>
      <c r="K383" s="185"/>
      <c r="L383" s="186"/>
      <c r="M383" s="187" t="s">
        <v>1</v>
      </c>
      <c r="N383" s="188" t="s">
        <v>37</v>
      </c>
      <c r="O383" s="160">
        <v>0</v>
      </c>
      <c r="P383" s="160">
        <f t="shared" si="1"/>
        <v>0</v>
      </c>
      <c r="Q383" s="160">
        <v>0</v>
      </c>
      <c r="R383" s="160">
        <f t="shared" si="2"/>
        <v>0</v>
      </c>
      <c r="S383" s="160">
        <v>0</v>
      </c>
      <c r="T383" s="161">
        <f t="shared" si="3"/>
        <v>0</v>
      </c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R383" s="162" t="s">
        <v>368</v>
      </c>
      <c r="AT383" s="162" t="s">
        <v>209</v>
      </c>
      <c r="AU383" s="162" t="s">
        <v>84</v>
      </c>
      <c r="AY383" s="16" t="s">
        <v>167</v>
      </c>
      <c r="BE383" s="163">
        <f t="shared" si="4"/>
        <v>0</v>
      </c>
      <c r="BF383" s="163">
        <f t="shared" si="5"/>
        <v>79.628</v>
      </c>
      <c r="BG383" s="163">
        <f t="shared" si="6"/>
        <v>0</v>
      </c>
      <c r="BH383" s="163">
        <f t="shared" si="7"/>
        <v>0</v>
      </c>
      <c r="BI383" s="163">
        <f t="shared" si="8"/>
        <v>0</v>
      </c>
      <c r="BJ383" s="16" t="s">
        <v>84</v>
      </c>
      <c r="BK383" s="164">
        <f t="shared" si="9"/>
        <v>79.628</v>
      </c>
      <c r="BL383" s="16" t="s">
        <v>270</v>
      </c>
      <c r="BM383" s="162" t="s">
        <v>590</v>
      </c>
    </row>
    <row r="384" spans="1:65" s="2" customFormat="1" ht="16.5" customHeight="1">
      <c r="A384" s="28"/>
      <c r="B384" s="151"/>
      <c r="C384" s="180" t="s">
        <v>591</v>
      </c>
      <c r="D384" s="180" t="s">
        <v>209</v>
      </c>
      <c r="E384" s="181" t="s">
        <v>592</v>
      </c>
      <c r="F384" s="182" t="s">
        <v>593</v>
      </c>
      <c r="G384" s="183" t="s">
        <v>434</v>
      </c>
      <c r="H384" s="184">
        <v>14</v>
      </c>
      <c r="I384" s="184">
        <v>1.3720000000000001</v>
      </c>
      <c r="J384" s="184">
        <f t="shared" si="0"/>
        <v>19.207999999999998</v>
      </c>
      <c r="K384" s="185"/>
      <c r="L384" s="186"/>
      <c r="M384" s="187" t="s">
        <v>1</v>
      </c>
      <c r="N384" s="188" t="s">
        <v>37</v>
      </c>
      <c r="O384" s="160">
        <v>0</v>
      </c>
      <c r="P384" s="160">
        <f t="shared" si="1"/>
        <v>0</v>
      </c>
      <c r="Q384" s="160">
        <v>0</v>
      </c>
      <c r="R384" s="160">
        <f t="shared" si="2"/>
        <v>0</v>
      </c>
      <c r="S384" s="160">
        <v>0</v>
      </c>
      <c r="T384" s="161">
        <f t="shared" si="3"/>
        <v>0</v>
      </c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R384" s="162" t="s">
        <v>368</v>
      </c>
      <c r="AT384" s="162" t="s">
        <v>209</v>
      </c>
      <c r="AU384" s="162" t="s">
        <v>84</v>
      </c>
      <c r="AY384" s="16" t="s">
        <v>167</v>
      </c>
      <c r="BE384" s="163">
        <f t="shared" si="4"/>
        <v>0</v>
      </c>
      <c r="BF384" s="163">
        <f t="shared" si="5"/>
        <v>19.207999999999998</v>
      </c>
      <c r="BG384" s="163">
        <f t="shared" si="6"/>
        <v>0</v>
      </c>
      <c r="BH384" s="163">
        <f t="shared" si="7"/>
        <v>0</v>
      </c>
      <c r="BI384" s="163">
        <f t="shared" si="8"/>
        <v>0</v>
      </c>
      <c r="BJ384" s="16" t="s">
        <v>84</v>
      </c>
      <c r="BK384" s="164">
        <f t="shared" si="9"/>
        <v>19.207999999999998</v>
      </c>
      <c r="BL384" s="16" t="s">
        <v>270</v>
      </c>
      <c r="BM384" s="162" t="s">
        <v>594</v>
      </c>
    </row>
    <row r="385" spans="1:65" s="2" customFormat="1" ht="16.5" customHeight="1">
      <c r="A385" s="28"/>
      <c r="B385" s="151"/>
      <c r="C385" s="152" t="s">
        <v>595</v>
      </c>
      <c r="D385" s="152" t="s">
        <v>169</v>
      </c>
      <c r="E385" s="153" t="s">
        <v>584</v>
      </c>
      <c r="F385" s="154" t="s">
        <v>585</v>
      </c>
      <c r="G385" s="155" t="s">
        <v>434</v>
      </c>
      <c r="H385" s="156">
        <v>870</v>
      </c>
      <c r="I385" s="156">
        <v>2.1949999999999998</v>
      </c>
      <c r="J385" s="156">
        <f t="shared" si="0"/>
        <v>1909.65</v>
      </c>
      <c r="K385" s="157"/>
      <c r="L385" s="29"/>
      <c r="M385" s="158" t="s">
        <v>1</v>
      </c>
      <c r="N385" s="159" t="s">
        <v>37</v>
      </c>
      <c r="O385" s="160">
        <v>0</v>
      </c>
      <c r="P385" s="160">
        <f t="shared" si="1"/>
        <v>0</v>
      </c>
      <c r="Q385" s="160">
        <v>0</v>
      </c>
      <c r="R385" s="160">
        <f t="shared" si="2"/>
        <v>0</v>
      </c>
      <c r="S385" s="160">
        <v>0</v>
      </c>
      <c r="T385" s="161">
        <f t="shared" si="3"/>
        <v>0</v>
      </c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R385" s="162" t="s">
        <v>270</v>
      </c>
      <c r="AT385" s="162" t="s">
        <v>169</v>
      </c>
      <c r="AU385" s="162" t="s">
        <v>84</v>
      </c>
      <c r="AY385" s="16" t="s">
        <v>167</v>
      </c>
      <c r="BE385" s="163">
        <f t="shared" si="4"/>
        <v>0</v>
      </c>
      <c r="BF385" s="163">
        <f t="shared" si="5"/>
        <v>1909.65</v>
      </c>
      <c r="BG385" s="163">
        <f t="shared" si="6"/>
        <v>0</v>
      </c>
      <c r="BH385" s="163">
        <f t="shared" si="7"/>
        <v>0</v>
      </c>
      <c r="BI385" s="163">
        <f t="shared" si="8"/>
        <v>0</v>
      </c>
      <c r="BJ385" s="16" t="s">
        <v>84</v>
      </c>
      <c r="BK385" s="164">
        <f t="shared" si="9"/>
        <v>1909.65</v>
      </c>
      <c r="BL385" s="16" t="s">
        <v>270</v>
      </c>
      <c r="BM385" s="162" t="s">
        <v>596</v>
      </c>
    </row>
    <row r="386" spans="1:65" s="2" customFormat="1" ht="21.75" customHeight="1">
      <c r="A386" s="28"/>
      <c r="B386" s="151"/>
      <c r="C386" s="180" t="s">
        <v>597</v>
      </c>
      <c r="D386" s="180" t="s">
        <v>209</v>
      </c>
      <c r="E386" s="181" t="s">
        <v>598</v>
      </c>
      <c r="F386" s="182" t="s">
        <v>599</v>
      </c>
      <c r="G386" s="183" t="s">
        <v>434</v>
      </c>
      <c r="H386" s="184">
        <v>3.06</v>
      </c>
      <c r="I386" s="184">
        <v>0.54100000000000004</v>
      </c>
      <c r="J386" s="184">
        <f t="shared" si="0"/>
        <v>1.655</v>
      </c>
      <c r="K386" s="185"/>
      <c r="L386" s="186"/>
      <c r="M386" s="187" t="s">
        <v>1</v>
      </c>
      <c r="N386" s="188" t="s">
        <v>37</v>
      </c>
      <c r="O386" s="160">
        <v>0</v>
      </c>
      <c r="P386" s="160">
        <f t="shared" si="1"/>
        <v>0</v>
      </c>
      <c r="Q386" s="160">
        <v>1.0000000000000001E-5</v>
      </c>
      <c r="R386" s="160">
        <f t="shared" si="2"/>
        <v>3.0600000000000005E-5</v>
      </c>
      <c r="S386" s="160">
        <v>0</v>
      </c>
      <c r="T386" s="161">
        <f t="shared" si="3"/>
        <v>0</v>
      </c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R386" s="162" t="s">
        <v>368</v>
      </c>
      <c r="AT386" s="162" t="s">
        <v>209</v>
      </c>
      <c r="AU386" s="162" t="s">
        <v>84</v>
      </c>
      <c r="AY386" s="16" t="s">
        <v>167</v>
      </c>
      <c r="BE386" s="163">
        <f t="shared" si="4"/>
        <v>0</v>
      </c>
      <c r="BF386" s="163">
        <f t="shared" si="5"/>
        <v>1.655</v>
      </c>
      <c r="BG386" s="163">
        <f t="shared" si="6"/>
        <v>0</v>
      </c>
      <c r="BH386" s="163">
        <f t="shared" si="7"/>
        <v>0</v>
      </c>
      <c r="BI386" s="163">
        <f t="shared" si="8"/>
        <v>0</v>
      </c>
      <c r="BJ386" s="16" t="s">
        <v>84</v>
      </c>
      <c r="BK386" s="164">
        <f t="shared" si="9"/>
        <v>1.655</v>
      </c>
      <c r="BL386" s="16" t="s">
        <v>270</v>
      </c>
      <c r="BM386" s="162" t="s">
        <v>600</v>
      </c>
    </row>
    <row r="387" spans="1:65" s="2" customFormat="1" ht="21.75" customHeight="1">
      <c r="A387" s="28"/>
      <c r="B387" s="151"/>
      <c r="C387" s="180" t="s">
        <v>601</v>
      </c>
      <c r="D387" s="180" t="s">
        <v>209</v>
      </c>
      <c r="E387" s="181" t="s">
        <v>602</v>
      </c>
      <c r="F387" s="182" t="s">
        <v>603</v>
      </c>
      <c r="G387" s="183" t="s">
        <v>434</v>
      </c>
      <c r="H387" s="184">
        <v>785.4</v>
      </c>
      <c r="I387" s="184">
        <v>0.374</v>
      </c>
      <c r="J387" s="184">
        <f t="shared" si="0"/>
        <v>293.74</v>
      </c>
      <c r="K387" s="185"/>
      <c r="L387" s="186"/>
      <c r="M387" s="187" t="s">
        <v>1</v>
      </c>
      <c r="N387" s="188" t="s">
        <v>37</v>
      </c>
      <c r="O387" s="160">
        <v>0</v>
      </c>
      <c r="P387" s="160">
        <f t="shared" si="1"/>
        <v>0</v>
      </c>
      <c r="Q387" s="160">
        <v>4.0000000000000003E-5</v>
      </c>
      <c r="R387" s="160">
        <f t="shared" si="2"/>
        <v>3.1415999999999999E-2</v>
      </c>
      <c r="S387" s="160">
        <v>0</v>
      </c>
      <c r="T387" s="161">
        <f t="shared" si="3"/>
        <v>0</v>
      </c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R387" s="162" t="s">
        <v>368</v>
      </c>
      <c r="AT387" s="162" t="s">
        <v>209</v>
      </c>
      <c r="AU387" s="162" t="s">
        <v>84</v>
      </c>
      <c r="AY387" s="16" t="s">
        <v>167</v>
      </c>
      <c r="BE387" s="163">
        <f t="shared" si="4"/>
        <v>0</v>
      </c>
      <c r="BF387" s="163">
        <f t="shared" si="5"/>
        <v>293.74</v>
      </c>
      <c r="BG387" s="163">
        <f t="shared" si="6"/>
        <v>0</v>
      </c>
      <c r="BH387" s="163">
        <f t="shared" si="7"/>
        <v>0</v>
      </c>
      <c r="BI387" s="163">
        <f t="shared" si="8"/>
        <v>0</v>
      </c>
      <c r="BJ387" s="16" t="s">
        <v>84</v>
      </c>
      <c r="BK387" s="164">
        <f t="shared" si="9"/>
        <v>293.74</v>
      </c>
      <c r="BL387" s="16" t="s">
        <v>270</v>
      </c>
      <c r="BM387" s="162" t="s">
        <v>604</v>
      </c>
    </row>
    <row r="388" spans="1:65" s="2" customFormat="1" ht="21.75" customHeight="1">
      <c r="A388" s="28"/>
      <c r="B388" s="151"/>
      <c r="C388" s="180" t="s">
        <v>605</v>
      </c>
      <c r="D388" s="180" t="s">
        <v>209</v>
      </c>
      <c r="E388" s="181" t="s">
        <v>606</v>
      </c>
      <c r="F388" s="182" t="s">
        <v>607</v>
      </c>
      <c r="G388" s="183" t="s">
        <v>434</v>
      </c>
      <c r="H388" s="184">
        <v>6.12</v>
      </c>
      <c r="I388" s="184">
        <v>0.41099999999999998</v>
      </c>
      <c r="J388" s="184">
        <f t="shared" si="0"/>
        <v>2.5150000000000001</v>
      </c>
      <c r="K388" s="185"/>
      <c r="L388" s="186"/>
      <c r="M388" s="187" t="s">
        <v>1</v>
      </c>
      <c r="N388" s="188" t="s">
        <v>37</v>
      </c>
      <c r="O388" s="160">
        <v>0</v>
      </c>
      <c r="P388" s="160">
        <f t="shared" si="1"/>
        <v>0</v>
      </c>
      <c r="Q388" s="160">
        <v>1.0000000000000001E-5</v>
      </c>
      <c r="R388" s="160">
        <f t="shared" si="2"/>
        <v>6.120000000000001E-5</v>
      </c>
      <c r="S388" s="160">
        <v>0</v>
      </c>
      <c r="T388" s="161">
        <f t="shared" si="3"/>
        <v>0</v>
      </c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R388" s="162" t="s">
        <v>368</v>
      </c>
      <c r="AT388" s="162" t="s">
        <v>209</v>
      </c>
      <c r="AU388" s="162" t="s">
        <v>84</v>
      </c>
      <c r="AY388" s="16" t="s">
        <v>167</v>
      </c>
      <c r="BE388" s="163">
        <f t="shared" si="4"/>
        <v>0</v>
      </c>
      <c r="BF388" s="163">
        <f t="shared" si="5"/>
        <v>2.5150000000000001</v>
      </c>
      <c r="BG388" s="163">
        <f t="shared" si="6"/>
        <v>0</v>
      </c>
      <c r="BH388" s="163">
        <f t="shared" si="7"/>
        <v>0</v>
      </c>
      <c r="BI388" s="163">
        <f t="shared" si="8"/>
        <v>0</v>
      </c>
      <c r="BJ388" s="16" t="s">
        <v>84</v>
      </c>
      <c r="BK388" s="164">
        <f t="shared" si="9"/>
        <v>2.5150000000000001</v>
      </c>
      <c r="BL388" s="16" t="s">
        <v>270</v>
      </c>
      <c r="BM388" s="162" t="s">
        <v>608</v>
      </c>
    </row>
    <row r="389" spans="1:65" s="2" customFormat="1" ht="21.75" customHeight="1">
      <c r="A389" s="28"/>
      <c r="B389" s="151"/>
      <c r="C389" s="180" t="s">
        <v>609</v>
      </c>
      <c r="D389" s="180" t="s">
        <v>209</v>
      </c>
      <c r="E389" s="181" t="s">
        <v>610</v>
      </c>
      <c r="F389" s="182" t="s">
        <v>611</v>
      </c>
      <c r="G389" s="183" t="s">
        <v>434</v>
      </c>
      <c r="H389" s="184">
        <v>6.12</v>
      </c>
      <c r="I389" s="184">
        <v>0.72399999999999998</v>
      </c>
      <c r="J389" s="184">
        <f t="shared" si="0"/>
        <v>4.431</v>
      </c>
      <c r="K389" s="185"/>
      <c r="L389" s="186"/>
      <c r="M389" s="187" t="s">
        <v>1</v>
      </c>
      <c r="N389" s="188" t="s">
        <v>37</v>
      </c>
      <c r="O389" s="160">
        <v>0</v>
      </c>
      <c r="P389" s="160">
        <f t="shared" si="1"/>
        <v>0</v>
      </c>
      <c r="Q389" s="160">
        <v>1.4999999999999999E-4</v>
      </c>
      <c r="R389" s="160">
        <f t="shared" si="2"/>
        <v>9.1799999999999998E-4</v>
      </c>
      <c r="S389" s="160">
        <v>0</v>
      </c>
      <c r="T389" s="161">
        <f t="shared" si="3"/>
        <v>0</v>
      </c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R389" s="162" t="s">
        <v>368</v>
      </c>
      <c r="AT389" s="162" t="s">
        <v>209</v>
      </c>
      <c r="AU389" s="162" t="s">
        <v>84</v>
      </c>
      <c r="AY389" s="16" t="s">
        <v>167</v>
      </c>
      <c r="BE389" s="163">
        <f t="shared" si="4"/>
        <v>0</v>
      </c>
      <c r="BF389" s="163">
        <f t="shared" si="5"/>
        <v>4.431</v>
      </c>
      <c r="BG389" s="163">
        <f t="shared" si="6"/>
        <v>0</v>
      </c>
      <c r="BH389" s="163">
        <f t="shared" si="7"/>
        <v>0</v>
      </c>
      <c r="BI389" s="163">
        <f t="shared" si="8"/>
        <v>0</v>
      </c>
      <c r="BJ389" s="16" t="s">
        <v>84</v>
      </c>
      <c r="BK389" s="164">
        <f t="shared" si="9"/>
        <v>4.431</v>
      </c>
      <c r="BL389" s="16" t="s">
        <v>270</v>
      </c>
      <c r="BM389" s="162" t="s">
        <v>612</v>
      </c>
    </row>
    <row r="390" spans="1:65" s="2" customFormat="1" ht="21.75" customHeight="1">
      <c r="A390" s="28"/>
      <c r="B390" s="151"/>
      <c r="C390" s="180" t="s">
        <v>613</v>
      </c>
      <c r="D390" s="180" t="s">
        <v>209</v>
      </c>
      <c r="E390" s="181" t="s">
        <v>614</v>
      </c>
      <c r="F390" s="182" t="s">
        <v>615</v>
      </c>
      <c r="G390" s="183" t="s">
        <v>434</v>
      </c>
      <c r="H390" s="184">
        <v>89.76</v>
      </c>
      <c r="I390" s="184">
        <v>0.99199999999999999</v>
      </c>
      <c r="J390" s="184">
        <f t="shared" si="0"/>
        <v>89.042000000000002</v>
      </c>
      <c r="K390" s="185"/>
      <c r="L390" s="186"/>
      <c r="M390" s="187" t="s">
        <v>1</v>
      </c>
      <c r="N390" s="188" t="s">
        <v>37</v>
      </c>
      <c r="O390" s="160">
        <v>0</v>
      </c>
      <c r="P390" s="160">
        <f t="shared" si="1"/>
        <v>0</v>
      </c>
      <c r="Q390" s="160">
        <v>2.0000000000000002E-5</v>
      </c>
      <c r="R390" s="160">
        <f t="shared" si="2"/>
        <v>1.7952000000000003E-3</v>
      </c>
      <c r="S390" s="160">
        <v>0</v>
      </c>
      <c r="T390" s="161">
        <f t="shared" si="3"/>
        <v>0</v>
      </c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R390" s="162" t="s">
        <v>368</v>
      </c>
      <c r="AT390" s="162" t="s">
        <v>209</v>
      </c>
      <c r="AU390" s="162" t="s">
        <v>84</v>
      </c>
      <c r="AY390" s="16" t="s">
        <v>167</v>
      </c>
      <c r="BE390" s="163">
        <f t="shared" si="4"/>
        <v>0</v>
      </c>
      <c r="BF390" s="163">
        <f t="shared" si="5"/>
        <v>89.042000000000002</v>
      </c>
      <c r="BG390" s="163">
        <f t="shared" si="6"/>
        <v>0</v>
      </c>
      <c r="BH390" s="163">
        <f t="shared" si="7"/>
        <v>0</v>
      </c>
      <c r="BI390" s="163">
        <f t="shared" si="8"/>
        <v>0</v>
      </c>
      <c r="BJ390" s="16" t="s">
        <v>84</v>
      </c>
      <c r="BK390" s="164">
        <f t="shared" si="9"/>
        <v>89.042000000000002</v>
      </c>
      <c r="BL390" s="16" t="s">
        <v>270</v>
      </c>
      <c r="BM390" s="162" t="s">
        <v>616</v>
      </c>
    </row>
    <row r="391" spans="1:65" s="2" customFormat="1" ht="16.5" customHeight="1">
      <c r="A391" s="28"/>
      <c r="B391" s="151"/>
      <c r="C391" s="152" t="s">
        <v>617</v>
      </c>
      <c r="D391" s="152" t="s">
        <v>169</v>
      </c>
      <c r="E391" s="153" t="s">
        <v>618</v>
      </c>
      <c r="F391" s="154" t="s">
        <v>619</v>
      </c>
      <c r="G391" s="155" t="s">
        <v>434</v>
      </c>
      <c r="H391" s="156">
        <v>17</v>
      </c>
      <c r="I391" s="156">
        <v>2.4300000000000002</v>
      </c>
      <c r="J391" s="156">
        <f t="shared" si="0"/>
        <v>41.31</v>
      </c>
      <c r="K391" s="157"/>
      <c r="L391" s="29"/>
      <c r="M391" s="158" t="s">
        <v>1</v>
      </c>
      <c r="N391" s="159" t="s">
        <v>37</v>
      </c>
      <c r="O391" s="160">
        <v>0</v>
      </c>
      <c r="P391" s="160">
        <f t="shared" si="1"/>
        <v>0</v>
      </c>
      <c r="Q391" s="160">
        <v>2.0000000000000002E-5</v>
      </c>
      <c r="R391" s="160">
        <f t="shared" si="2"/>
        <v>3.4000000000000002E-4</v>
      </c>
      <c r="S391" s="160">
        <v>0</v>
      </c>
      <c r="T391" s="161">
        <f t="shared" si="3"/>
        <v>0</v>
      </c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R391" s="162" t="s">
        <v>270</v>
      </c>
      <c r="AT391" s="162" t="s">
        <v>169</v>
      </c>
      <c r="AU391" s="162" t="s">
        <v>84</v>
      </c>
      <c r="AY391" s="16" t="s">
        <v>167</v>
      </c>
      <c r="BE391" s="163">
        <f t="shared" si="4"/>
        <v>0</v>
      </c>
      <c r="BF391" s="163">
        <f t="shared" si="5"/>
        <v>41.31</v>
      </c>
      <c r="BG391" s="163">
        <f t="shared" si="6"/>
        <v>0</v>
      </c>
      <c r="BH391" s="163">
        <f t="shared" si="7"/>
        <v>0</v>
      </c>
      <c r="BI391" s="163">
        <f t="shared" si="8"/>
        <v>0</v>
      </c>
      <c r="BJ391" s="16" t="s">
        <v>84</v>
      </c>
      <c r="BK391" s="164">
        <f t="shared" si="9"/>
        <v>41.31</v>
      </c>
      <c r="BL391" s="16" t="s">
        <v>270</v>
      </c>
      <c r="BM391" s="162" t="s">
        <v>620</v>
      </c>
    </row>
    <row r="392" spans="1:65" s="2" customFormat="1" ht="21.75" customHeight="1">
      <c r="A392" s="28"/>
      <c r="B392" s="151"/>
      <c r="C392" s="180" t="s">
        <v>621</v>
      </c>
      <c r="D392" s="180" t="s">
        <v>209</v>
      </c>
      <c r="E392" s="181" t="s">
        <v>622</v>
      </c>
      <c r="F392" s="182" t="s">
        <v>623</v>
      </c>
      <c r="G392" s="183" t="s">
        <v>434</v>
      </c>
      <c r="H392" s="184">
        <v>17.34</v>
      </c>
      <c r="I392" s="184">
        <v>1.748</v>
      </c>
      <c r="J392" s="184">
        <f t="shared" si="0"/>
        <v>30.31</v>
      </c>
      <c r="K392" s="185"/>
      <c r="L392" s="186"/>
      <c r="M392" s="187" t="s">
        <v>1</v>
      </c>
      <c r="N392" s="188" t="s">
        <v>37</v>
      </c>
      <c r="O392" s="160">
        <v>0</v>
      </c>
      <c r="P392" s="160">
        <f t="shared" si="1"/>
        <v>0</v>
      </c>
      <c r="Q392" s="160">
        <v>9.0000000000000006E-5</v>
      </c>
      <c r="R392" s="160">
        <f t="shared" si="2"/>
        <v>1.5606000000000001E-3</v>
      </c>
      <c r="S392" s="160">
        <v>0</v>
      </c>
      <c r="T392" s="161">
        <f t="shared" si="3"/>
        <v>0</v>
      </c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R392" s="162" t="s">
        <v>368</v>
      </c>
      <c r="AT392" s="162" t="s">
        <v>209</v>
      </c>
      <c r="AU392" s="162" t="s">
        <v>84</v>
      </c>
      <c r="AY392" s="16" t="s">
        <v>167</v>
      </c>
      <c r="BE392" s="163">
        <f t="shared" si="4"/>
        <v>0</v>
      </c>
      <c r="BF392" s="163">
        <f t="shared" si="5"/>
        <v>30.31</v>
      </c>
      <c r="BG392" s="163">
        <f t="shared" si="6"/>
        <v>0</v>
      </c>
      <c r="BH392" s="163">
        <f t="shared" si="7"/>
        <v>0</v>
      </c>
      <c r="BI392" s="163">
        <f t="shared" si="8"/>
        <v>0</v>
      </c>
      <c r="BJ392" s="16" t="s">
        <v>84</v>
      </c>
      <c r="BK392" s="164">
        <f t="shared" si="9"/>
        <v>30.31</v>
      </c>
      <c r="BL392" s="16" t="s">
        <v>270</v>
      </c>
      <c r="BM392" s="162" t="s">
        <v>624</v>
      </c>
    </row>
    <row r="393" spans="1:65" s="2" customFormat="1" ht="16.5" customHeight="1">
      <c r="A393" s="28"/>
      <c r="B393" s="151"/>
      <c r="C393" s="152" t="s">
        <v>625</v>
      </c>
      <c r="D393" s="152" t="s">
        <v>169</v>
      </c>
      <c r="E393" s="153" t="s">
        <v>626</v>
      </c>
      <c r="F393" s="154" t="s">
        <v>627</v>
      </c>
      <c r="G393" s="155" t="s">
        <v>434</v>
      </c>
      <c r="H393" s="156">
        <v>98</v>
      </c>
      <c r="I393" s="156">
        <v>2.5939999999999999</v>
      </c>
      <c r="J393" s="156">
        <f t="shared" si="0"/>
        <v>254.21199999999999</v>
      </c>
      <c r="K393" s="157"/>
      <c r="L393" s="29"/>
      <c r="M393" s="158" t="s">
        <v>1</v>
      </c>
      <c r="N393" s="159" t="s">
        <v>37</v>
      </c>
      <c r="O393" s="160">
        <v>0</v>
      </c>
      <c r="P393" s="160">
        <f t="shared" si="1"/>
        <v>0</v>
      </c>
      <c r="Q393" s="160">
        <v>0</v>
      </c>
      <c r="R393" s="160">
        <f t="shared" si="2"/>
        <v>0</v>
      </c>
      <c r="S393" s="160">
        <v>0</v>
      </c>
      <c r="T393" s="161">
        <f t="shared" si="3"/>
        <v>0</v>
      </c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R393" s="162" t="s">
        <v>270</v>
      </c>
      <c r="AT393" s="162" t="s">
        <v>169</v>
      </c>
      <c r="AU393" s="162" t="s">
        <v>84</v>
      </c>
      <c r="AY393" s="16" t="s">
        <v>167</v>
      </c>
      <c r="BE393" s="163">
        <f t="shared" si="4"/>
        <v>0</v>
      </c>
      <c r="BF393" s="163">
        <f t="shared" si="5"/>
        <v>254.21199999999999</v>
      </c>
      <c r="BG393" s="163">
        <f t="shared" si="6"/>
        <v>0</v>
      </c>
      <c r="BH393" s="163">
        <f t="shared" si="7"/>
        <v>0</v>
      </c>
      <c r="BI393" s="163">
        <f t="shared" si="8"/>
        <v>0</v>
      </c>
      <c r="BJ393" s="16" t="s">
        <v>84</v>
      </c>
      <c r="BK393" s="164">
        <f t="shared" si="9"/>
        <v>254.21199999999999</v>
      </c>
      <c r="BL393" s="16" t="s">
        <v>270</v>
      </c>
      <c r="BM393" s="162" t="s">
        <v>628</v>
      </c>
    </row>
    <row r="394" spans="1:65" s="2" customFormat="1" ht="16.5" customHeight="1">
      <c r="A394" s="28"/>
      <c r="B394" s="151"/>
      <c r="C394" s="180" t="s">
        <v>629</v>
      </c>
      <c r="D394" s="180" t="s">
        <v>209</v>
      </c>
      <c r="E394" s="181" t="s">
        <v>630</v>
      </c>
      <c r="F394" s="182" t="s">
        <v>631</v>
      </c>
      <c r="G394" s="183" t="s">
        <v>434</v>
      </c>
      <c r="H394" s="184">
        <v>95</v>
      </c>
      <c r="I394" s="184">
        <v>2.6440000000000001</v>
      </c>
      <c r="J394" s="184">
        <f t="shared" si="0"/>
        <v>251.18</v>
      </c>
      <c r="K394" s="185"/>
      <c r="L394" s="186"/>
      <c r="M394" s="187" t="s">
        <v>1</v>
      </c>
      <c r="N394" s="188" t="s">
        <v>37</v>
      </c>
      <c r="O394" s="160">
        <v>0</v>
      </c>
      <c r="P394" s="160">
        <f t="shared" si="1"/>
        <v>0</v>
      </c>
      <c r="Q394" s="160">
        <v>0</v>
      </c>
      <c r="R394" s="160">
        <f t="shared" si="2"/>
        <v>0</v>
      </c>
      <c r="S394" s="160">
        <v>0</v>
      </c>
      <c r="T394" s="161">
        <f t="shared" si="3"/>
        <v>0</v>
      </c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R394" s="162" t="s">
        <v>368</v>
      </c>
      <c r="AT394" s="162" t="s">
        <v>209</v>
      </c>
      <c r="AU394" s="162" t="s">
        <v>84</v>
      </c>
      <c r="AY394" s="16" t="s">
        <v>167</v>
      </c>
      <c r="BE394" s="163">
        <f t="shared" si="4"/>
        <v>0</v>
      </c>
      <c r="BF394" s="163">
        <f t="shared" si="5"/>
        <v>251.18</v>
      </c>
      <c r="BG394" s="163">
        <f t="shared" si="6"/>
        <v>0</v>
      </c>
      <c r="BH394" s="163">
        <f t="shared" si="7"/>
        <v>0</v>
      </c>
      <c r="BI394" s="163">
        <f t="shared" si="8"/>
        <v>0</v>
      </c>
      <c r="BJ394" s="16" t="s">
        <v>84</v>
      </c>
      <c r="BK394" s="164">
        <f t="shared" si="9"/>
        <v>251.18</v>
      </c>
      <c r="BL394" s="16" t="s">
        <v>270</v>
      </c>
      <c r="BM394" s="162" t="s">
        <v>632</v>
      </c>
    </row>
    <row r="395" spans="1:65" s="2" customFormat="1" ht="16.5" customHeight="1">
      <c r="A395" s="28"/>
      <c r="B395" s="151"/>
      <c r="C395" s="180" t="s">
        <v>633</v>
      </c>
      <c r="D395" s="180" t="s">
        <v>209</v>
      </c>
      <c r="E395" s="181" t="s">
        <v>634</v>
      </c>
      <c r="F395" s="182" t="s">
        <v>635</v>
      </c>
      <c r="G395" s="183" t="s">
        <v>434</v>
      </c>
      <c r="H395" s="184">
        <v>3</v>
      </c>
      <c r="I395" s="184">
        <v>3.0459999999999998</v>
      </c>
      <c r="J395" s="184">
        <f t="shared" si="0"/>
        <v>9.1379999999999999</v>
      </c>
      <c r="K395" s="185"/>
      <c r="L395" s="186"/>
      <c r="M395" s="187" t="s">
        <v>1</v>
      </c>
      <c r="N395" s="188" t="s">
        <v>37</v>
      </c>
      <c r="O395" s="160">
        <v>0</v>
      </c>
      <c r="P395" s="160">
        <f t="shared" si="1"/>
        <v>0</v>
      </c>
      <c r="Q395" s="160">
        <v>0</v>
      </c>
      <c r="R395" s="160">
        <f t="shared" si="2"/>
        <v>0</v>
      </c>
      <c r="S395" s="160">
        <v>0</v>
      </c>
      <c r="T395" s="161">
        <f t="shared" si="3"/>
        <v>0</v>
      </c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R395" s="162" t="s">
        <v>368</v>
      </c>
      <c r="AT395" s="162" t="s">
        <v>209</v>
      </c>
      <c r="AU395" s="162" t="s">
        <v>84</v>
      </c>
      <c r="AY395" s="16" t="s">
        <v>167</v>
      </c>
      <c r="BE395" s="163">
        <f t="shared" si="4"/>
        <v>0</v>
      </c>
      <c r="BF395" s="163">
        <f t="shared" si="5"/>
        <v>9.1379999999999999</v>
      </c>
      <c r="BG395" s="163">
        <f t="shared" si="6"/>
        <v>0</v>
      </c>
      <c r="BH395" s="163">
        <f t="shared" si="7"/>
        <v>0</v>
      </c>
      <c r="BI395" s="163">
        <f t="shared" si="8"/>
        <v>0</v>
      </c>
      <c r="BJ395" s="16" t="s">
        <v>84</v>
      </c>
      <c r="BK395" s="164">
        <f t="shared" si="9"/>
        <v>9.1379999999999999</v>
      </c>
      <c r="BL395" s="16" t="s">
        <v>270</v>
      </c>
      <c r="BM395" s="162" t="s">
        <v>636</v>
      </c>
    </row>
    <row r="396" spans="1:65" s="2" customFormat="1" ht="21.75" customHeight="1">
      <c r="A396" s="28"/>
      <c r="B396" s="151"/>
      <c r="C396" s="152" t="s">
        <v>637</v>
      </c>
      <c r="D396" s="152" t="s">
        <v>169</v>
      </c>
      <c r="E396" s="153" t="s">
        <v>638</v>
      </c>
      <c r="F396" s="154" t="s">
        <v>639</v>
      </c>
      <c r="G396" s="155" t="s">
        <v>294</v>
      </c>
      <c r="H396" s="156">
        <v>6.9080000000000004</v>
      </c>
      <c r="I396" s="156">
        <v>25.109000000000002</v>
      </c>
      <c r="J396" s="156">
        <f t="shared" si="0"/>
        <v>173.453</v>
      </c>
      <c r="K396" s="157"/>
      <c r="L396" s="29"/>
      <c r="M396" s="158" t="s">
        <v>1</v>
      </c>
      <c r="N396" s="159" t="s">
        <v>37</v>
      </c>
      <c r="O396" s="160">
        <v>1.782</v>
      </c>
      <c r="P396" s="160">
        <f t="shared" si="1"/>
        <v>12.310056000000001</v>
      </c>
      <c r="Q396" s="160">
        <v>0</v>
      </c>
      <c r="R396" s="160">
        <f t="shared" si="2"/>
        <v>0</v>
      </c>
      <c r="S396" s="160">
        <v>0</v>
      </c>
      <c r="T396" s="161">
        <f t="shared" si="3"/>
        <v>0</v>
      </c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R396" s="162" t="s">
        <v>270</v>
      </c>
      <c r="AT396" s="162" t="s">
        <v>169</v>
      </c>
      <c r="AU396" s="162" t="s">
        <v>84</v>
      </c>
      <c r="AY396" s="16" t="s">
        <v>167</v>
      </c>
      <c r="BE396" s="163">
        <f t="shared" si="4"/>
        <v>0</v>
      </c>
      <c r="BF396" s="163">
        <f t="shared" si="5"/>
        <v>173.453</v>
      </c>
      <c r="BG396" s="163">
        <f t="shared" si="6"/>
        <v>0</v>
      </c>
      <c r="BH396" s="163">
        <f t="shared" si="7"/>
        <v>0</v>
      </c>
      <c r="BI396" s="163">
        <f t="shared" si="8"/>
        <v>0</v>
      </c>
      <c r="BJ396" s="16" t="s">
        <v>84</v>
      </c>
      <c r="BK396" s="164">
        <f t="shared" si="9"/>
        <v>173.453</v>
      </c>
      <c r="BL396" s="16" t="s">
        <v>270</v>
      </c>
      <c r="BM396" s="162" t="s">
        <v>640</v>
      </c>
    </row>
    <row r="397" spans="1:65" s="12" customFormat="1" ht="22.9" customHeight="1">
      <c r="B397" s="139"/>
      <c r="D397" s="140" t="s">
        <v>70</v>
      </c>
      <c r="E397" s="149" t="s">
        <v>641</v>
      </c>
      <c r="F397" s="149" t="s">
        <v>642</v>
      </c>
      <c r="J397" s="150">
        <f>BK397</f>
        <v>5233.4759999999987</v>
      </c>
      <c r="L397" s="139"/>
      <c r="M397" s="143"/>
      <c r="N397" s="144"/>
      <c r="O397" s="144"/>
      <c r="P397" s="145">
        <f>SUM(P398:P413)</f>
        <v>2.496</v>
      </c>
      <c r="Q397" s="144"/>
      <c r="R397" s="145">
        <f>SUM(R398:R413)</f>
        <v>0.1012</v>
      </c>
      <c r="S397" s="144"/>
      <c r="T397" s="146">
        <f>SUM(T398:T413)</f>
        <v>0</v>
      </c>
      <c r="AR397" s="140" t="s">
        <v>84</v>
      </c>
      <c r="AT397" s="147" t="s">
        <v>70</v>
      </c>
      <c r="AU397" s="147" t="s">
        <v>78</v>
      </c>
      <c r="AY397" s="140" t="s">
        <v>167</v>
      </c>
      <c r="BK397" s="148">
        <f>SUM(BK398:BK413)</f>
        <v>5233.4759999999987</v>
      </c>
    </row>
    <row r="398" spans="1:65" s="2" customFormat="1" ht="16.5" customHeight="1">
      <c r="A398" s="28"/>
      <c r="B398" s="151"/>
      <c r="C398" s="152" t="s">
        <v>643</v>
      </c>
      <c r="D398" s="152" t="s">
        <v>169</v>
      </c>
      <c r="E398" s="153" t="s">
        <v>644</v>
      </c>
      <c r="F398" s="154" t="s">
        <v>645</v>
      </c>
      <c r="G398" s="155" t="s">
        <v>434</v>
      </c>
      <c r="H398" s="156">
        <v>18</v>
      </c>
      <c r="I398" s="156">
        <v>17.687999999999999</v>
      </c>
      <c r="J398" s="156">
        <f t="shared" ref="J398:J413" si="10">ROUND(I398*H398,3)</f>
        <v>318.38400000000001</v>
      </c>
      <c r="K398" s="157"/>
      <c r="L398" s="29"/>
      <c r="M398" s="158" t="s">
        <v>1</v>
      </c>
      <c r="N398" s="159" t="s">
        <v>37</v>
      </c>
      <c r="O398" s="160">
        <v>0</v>
      </c>
      <c r="P398" s="160">
        <f t="shared" ref="P398:P413" si="11">O398*H398</f>
        <v>0</v>
      </c>
      <c r="Q398" s="160">
        <v>0</v>
      </c>
      <c r="R398" s="160">
        <f t="shared" ref="R398:R413" si="12">Q398*H398</f>
        <v>0</v>
      </c>
      <c r="S398" s="160">
        <v>0</v>
      </c>
      <c r="T398" s="161">
        <f t="shared" ref="T398:T413" si="13">S398*H398</f>
        <v>0</v>
      </c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R398" s="162" t="s">
        <v>270</v>
      </c>
      <c r="AT398" s="162" t="s">
        <v>169</v>
      </c>
      <c r="AU398" s="162" t="s">
        <v>84</v>
      </c>
      <c r="AY398" s="16" t="s">
        <v>167</v>
      </c>
      <c r="BE398" s="163">
        <f t="shared" ref="BE398:BE413" si="14">IF(N398="základná",J398,0)</f>
        <v>0</v>
      </c>
      <c r="BF398" s="163">
        <f t="shared" ref="BF398:BF413" si="15">IF(N398="znížená",J398,0)</f>
        <v>318.38400000000001</v>
      </c>
      <c r="BG398" s="163">
        <f t="shared" ref="BG398:BG413" si="16">IF(N398="zákl. prenesená",J398,0)</f>
        <v>0</v>
      </c>
      <c r="BH398" s="163">
        <f t="shared" ref="BH398:BH413" si="17">IF(N398="zníž. prenesená",J398,0)</f>
        <v>0</v>
      </c>
      <c r="BI398" s="163">
        <f t="shared" ref="BI398:BI413" si="18">IF(N398="nulová",J398,0)</f>
        <v>0</v>
      </c>
      <c r="BJ398" s="16" t="s">
        <v>84</v>
      </c>
      <c r="BK398" s="164">
        <f t="shared" ref="BK398:BK413" si="19">ROUND(I398*H398,3)</f>
        <v>318.38400000000001</v>
      </c>
      <c r="BL398" s="16" t="s">
        <v>270</v>
      </c>
      <c r="BM398" s="162" t="s">
        <v>646</v>
      </c>
    </row>
    <row r="399" spans="1:65" s="2" customFormat="1" ht="16.5" customHeight="1">
      <c r="A399" s="28"/>
      <c r="B399" s="151"/>
      <c r="C399" s="152" t="s">
        <v>647</v>
      </c>
      <c r="D399" s="152" t="s">
        <v>169</v>
      </c>
      <c r="E399" s="153" t="s">
        <v>648</v>
      </c>
      <c r="F399" s="154" t="s">
        <v>649</v>
      </c>
      <c r="G399" s="155" t="s">
        <v>434</v>
      </c>
      <c r="H399" s="156">
        <v>22</v>
      </c>
      <c r="I399" s="156">
        <v>21.545999999999999</v>
      </c>
      <c r="J399" s="156">
        <f t="shared" si="10"/>
        <v>474.012</v>
      </c>
      <c r="K399" s="157"/>
      <c r="L399" s="29"/>
      <c r="M399" s="158" t="s">
        <v>1</v>
      </c>
      <c r="N399" s="159" t="s">
        <v>37</v>
      </c>
      <c r="O399" s="160">
        <v>0</v>
      </c>
      <c r="P399" s="160">
        <f t="shared" si="11"/>
        <v>0</v>
      </c>
      <c r="Q399" s="160">
        <v>0</v>
      </c>
      <c r="R399" s="160">
        <f t="shared" si="12"/>
        <v>0</v>
      </c>
      <c r="S399" s="160">
        <v>0</v>
      </c>
      <c r="T399" s="161">
        <f t="shared" si="13"/>
        <v>0</v>
      </c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R399" s="162" t="s">
        <v>270</v>
      </c>
      <c r="AT399" s="162" t="s">
        <v>169</v>
      </c>
      <c r="AU399" s="162" t="s">
        <v>84</v>
      </c>
      <c r="AY399" s="16" t="s">
        <v>167</v>
      </c>
      <c r="BE399" s="163">
        <f t="shared" si="14"/>
        <v>0</v>
      </c>
      <c r="BF399" s="163">
        <f t="shared" si="15"/>
        <v>474.012</v>
      </c>
      <c r="BG399" s="163">
        <f t="shared" si="16"/>
        <v>0</v>
      </c>
      <c r="BH399" s="163">
        <f t="shared" si="17"/>
        <v>0</v>
      </c>
      <c r="BI399" s="163">
        <f t="shared" si="18"/>
        <v>0</v>
      </c>
      <c r="BJ399" s="16" t="s">
        <v>84</v>
      </c>
      <c r="BK399" s="164">
        <f t="shared" si="19"/>
        <v>474.012</v>
      </c>
      <c r="BL399" s="16" t="s">
        <v>270</v>
      </c>
      <c r="BM399" s="162" t="s">
        <v>650</v>
      </c>
    </row>
    <row r="400" spans="1:65" s="2" customFormat="1" ht="16.5" customHeight="1">
      <c r="A400" s="28"/>
      <c r="B400" s="151"/>
      <c r="C400" s="152" t="s">
        <v>651</v>
      </c>
      <c r="D400" s="152" t="s">
        <v>169</v>
      </c>
      <c r="E400" s="153" t="s">
        <v>652</v>
      </c>
      <c r="F400" s="154" t="s">
        <v>653</v>
      </c>
      <c r="G400" s="155" t="s">
        <v>434</v>
      </c>
      <c r="H400" s="156">
        <v>45</v>
      </c>
      <c r="I400" s="156">
        <v>24.658000000000001</v>
      </c>
      <c r="J400" s="156">
        <f t="shared" si="10"/>
        <v>1109.6099999999999</v>
      </c>
      <c r="K400" s="157"/>
      <c r="L400" s="29"/>
      <c r="M400" s="158" t="s">
        <v>1</v>
      </c>
      <c r="N400" s="159" t="s">
        <v>37</v>
      </c>
      <c r="O400" s="160">
        <v>0</v>
      </c>
      <c r="P400" s="160">
        <f t="shared" si="11"/>
        <v>0</v>
      </c>
      <c r="Q400" s="160">
        <v>0</v>
      </c>
      <c r="R400" s="160">
        <f t="shared" si="12"/>
        <v>0</v>
      </c>
      <c r="S400" s="160">
        <v>0</v>
      </c>
      <c r="T400" s="161">
        <f t="shared" si="13"/>
        <v>0</v>
      </c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R400" s="162" t="s">
        <v>270</v>
      </c>
      <c r="AT400" s="162" t="s">
        <v>169</v>
      </c>
      <c r="AU400" s="162" t="s">
        <v>84</v>
      </c>
      <c r="AY400" s="16" t="s">
        <v>167</v>
      </c>
      <c r="BE400" s="163">
        <f t="shared" si="14"/>
        <v>0</v>
      </c>
      <c r="BF400" s="163">
        <f t="shared" si="15"/>
        <v>1109.6099999999999</v>
      </c>
      <c r="BG400" s="163">
        <f t="shared" si="16"/>
        <v>0</v>
      </c>
      <c r="BH400" s="163">
        <f t="shared" si="17"/>
        <v>0</v>
      </c>
      <c r="BI400" s="163">
        <f t="shared" si="18"/>
        <v>0</v>
      </c>
      <c r="BJ400" s="16" t="s">
        <v>84</v>
      </c>
      <c r="BK400" s="164">
        <f t="shared" si="19"/>
        <v>1109.6099999999999</v>
      </c>
      <c r="BL400" s="16" t="s">
        <v>270</v>
      </c>
      <c r="BM400" s="162" t="s">
        <v>654</v>
      </c>
    </row>
    <row r="401" spans="1:65" s="2" customFormat="1" ht="16.5" customHeight="1">
      <c r="A401" s="28"/>
      <c r="B401" s="151"/>
      <c r="C401" s="152" t="s">
        <v>655</v>
      </c>
      <c r="D401" s="152" t="s">
        <v>169</v>
      </c>
      <c r="E401" s="153" t="s">
        <v>656</v>
      </c>
      <c r="F401" s="154" t="s">
        <v>657</v>
      </c>
      <c r="G401" s="155" t="s">
        <v>434</v>
      </c>
      <c r="H401" s="156">
        <v>50</v>
      </c>
      <c r="I401" s="156">
        <v>41.125</v>
      </c>
      <c r="J401" s="156">
        <f t="shared" si="10"/>
        <v>2056.25</v>
      </c>
      <c r="K401" s="157"/>
      <c r="L401" s="29"/>
      <c r="M401" s="158" t="s">
        <v>1</v>
      </c>
      <c r="N401" s="159" t="s">
        <v>37</v>
      </c>
      <c r="O401" s="160">
        <v>0</v>
      </c>
      <c r="P401" s="160">
        <f t="shared" si="11"/>
        <v>0</v>
      </c>
      <c r="Q401" s="160">
        <v>0</v>
      </c>
      <c r="R401" s="160">
        <f t="shared" si="12"/>
        <v>0</v>
      </c>
      <c r="S401" s="160">
        <v>0</v>
      </c>
      <c r="T401" s="161">
        <f t="shared" si="13"/>
        <v>0</v>
      </c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R401" s="162" t="s">
        <v>270</v>
      </c>
      <c r="AT401" s="162" t="s">
        <v>169</v>
      </c>
      <c r="AU401" s="162" t="s">
        <v>84</v>
      </c>
      <c r="AY401" s="16" t="s">
        <v>167</v>
      </c>
      <c r="BE401" s="163">
        <f t="shared" si="14"/>
        <v>0</v>
      </c>
      <c r="BF401" s="163">
        <f t="shared" si="15"/>
        <v>2056.25</v>
      </c>
      <c r="BG401" s="163">
        <f t="shared" si="16"/>
        <v>0</v>
      </c>
      <c r="BH401" s="163">
        <f t="shared" si="17"/>
        <v>0</v>
      </c>
      <c r="BI401" s="163">
        <f t="shared" si="18"/>
        <v>0</v>
      </c>
      <c r="BJ401" s="16" t="s">
        <v>84</v>
      </c>
      <c r="BK401" s="164">
        <f t="shared" si="19"/>
        <v>2056.25</v>
      </c>
      <c r="BL401" s="16" t="s">
        <v>270</v>
      </c>
      <c r="BM401" s="162" t="s">
        <v>658</v>
      </c>
    </row>
    <row r="402" spans="1:65" s="2" customFormat="1" ht="16.5" customHeight="1">
      <c r="A402" s="28"/>
      <c r="B402" s="151"/>
      <c r="C402" s="152" t="s">
        <v>659</v>
      </c>
      <c r="D402" s="152" t="s">
        <v>169</v>
      </c>
      <c r="E402" s="153" t="s">
        <v>660</v>
      </c>
      <c r="F402" s="154" t="s">
        <v>661</v>
      </c>
      <c r="G402" s="155" t="s">
        <v>434</v>
      </c>
      <c r="H402" s="156">
        <v>2</v>
      </c>
      <c r="I402" s="156">
        <v>11.081</v>
      </c>
      <c r="J402" s="156">
        <f t="shared" si="10"/>
        <v>22.161999999999999</v>
      </c>
      <c r="K402" s="157"/>
      <c r="L402" s="29"/>
      <c r="M402" s="158" t="s">
        <v>1</v>
      </c>
      <c r="N402" s="159" t="s">
        <v>37</v>
      </c>
      <c r="O402" s="160">
        <v>0</v>
      </c>
      <c r="P402" s="160">
        <f t="shared" si="11"/>
        <v>0</v>
      </c>
      <c r="Q402" s="160">
        <v>0</v>
      </c>
      <c r="R402" s="160">
        <f t="shared" si="12"/>
        <v>0</v>
      </c>
      <c r="S402" s="160">
        <v>0</v>
      </c>
      <c r="T402" s="161">
        <f t="shared" si="13"/>
        <v>0</v>
      </c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R402" s="162" t="s">
        <v>270</v>
      </c>
      <c r="AT402" s="162" t="s">
        <v>169</v>
      </c>
      <c r="AU402" s="162" t="s">
        <v>84</v>
      </c>
      <c r="AY402" s="16" t="s">
        <v>167</v>
      </c>
      <c r="BE402" s="163">
        <f t="shared" si="14"/>
        <v>0</v>
      </c>
      <c r="BF402" s="163">
        <f t="shared" si="15"/>
        <v>22.161999999999999</v>
      </c>
      <c r="BG402" s="163">
        <f t="shared" si="16"/>
        <v>0</v>
      </c>
      <c r="BH402" s="163">
        <f t="shared" si="17"/>
        <v>0</v>
      </c>
      <c r="BI402" s="163">
        <f t="shared" si="18"/>
        <v>0</v>
      </c>
      <c r="BJ402" s="16" t="s">
        <v>84</v>
      </c>
      <c r="BK402" s="164">
        <f t="shared" si="19"/>
        <v>22.161999999999999</v>
      </c>
      <c r="BL402" s="16" t="s">
        <v>270</v>
      </c>
      <c r="BM402" s="162" t="s">
        <v>662</v>
      </c>
    </row>
    <row r="403" spans="1:65" s="2" customFormat="1" ht="16.5" customHeight="1">
      <c r="A403" s="28"/>
      <c r="B403" s="151"/>
      <c r="C403" s="152" t="s">
        <v>663</v>
      </c>
      <c r="D403" s="152" t="s">
        <v>169</v>
      </c>
      <c r="E403" s="153" t="s">
        <v>664</v>
      </c>
      <c r="F403" s="154" t="s">
        <v>665</v>
      </c>
      <c r="G403" s="155" t="s">
        <v>434</v>
      </c>
      <c r="H403" s="156">
        <v>15</v>
      </c>
      <c r="I403" s="156">
        <v>10.944000000000001</v>
      </c>
      <c r="J403" s="156">
        <f t="shared" si="10"/>
        <v>164.16</v>
      </c>
      <c r="K403" s="157"/>
      <c r="L403" s="29"/>
      <c r="M403" s="158" t="s">
        <v>1</v>
      </c>
      <c r="N403" s="159" t="s">
        <v>37</v>
      </c>
      <c r="O403" s="160">
        <v>0</v>
      </c>
      <c r="P403" s="160">
        <f t="shared" si="11"/>
        <v>0</v>
      </c>
      <c r="Q403" s="160">
        <v>0</v>
      </c>
      <c r="R403" s="160">
        <f t="shared" si="12"/>
        <v>0</v>
      </c>
      <c r="S403" s="160">
        <v>0</v>
      </c>
      <c r="T403" s="161">
        <f t="shared" si="13"/>
        <v>0</v>
      </c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R403" s="162" t="s">
        <v>270</v>
      </c>
      <c r="AT403" s="162" t="s">
        <v>169</v>
      </c>
      <c r="AU403" s="162" t="s">
        <v>84</v>
      </c>
      <c r="AY403" s="16" t="s">
        <v>167</v>
      </c>
      <c r="BE403" s="163">
        <f t="shared" si="14"/>
        <v>0</v>
      </c>
      <c r="BF403" s="163">
        <f t="shared" si="15"/>
        <v>164.16</v>
      </c>
      <c r="BG403" s="163">
        <f t="shared" si="16"/>
        <v>0</v>
      </c>
      <c r="BH403" s="163">
        <f t="shared" si="17"/>
        <v>0</v>
      </c>
      <c r="BI403" s="163">
        <f t="shared" si="18"/>
        <v>0</v>
      </c>
      <c r="BJ403" s="16" t="s">
        <v>84</v>
      </c>
      <c r="BK403" s="164">
        <f t="shared" si="19"/>
        <v>164.16</v>
      </c>
      <c r="BL403" s="16" t="s">
        <v>270</v>
      </c>
      <c r="BM403" s="162" t="s">
        <v>666</v>
      </c>
    </row>
    <row r="404" spans="1:65" s="2" customFormat="1" ht="16.5" customHeight="1">
      <c r="A404" s="28"/>
      <c r="B404" s="151"/>
      <c r="C404" s="152" t="s">
        <v>667</v>
      </c>
      <c r="D404" s="152" t="s">
        <v>169</v>
      </c>
      <c r="E404" s="153" t="s">
        <v>668</v>
      </c>
      <c r="F404" s="154" t="s">
        <v>669</v>
      </c>
      <c r="G404" s="155" t="s">
        <v>434</v>
      </c>
      <c r="H404" s="156">
        <v>14</v>
      </c>
      <c r="I404" s="156">
        <v>21.16</v>
      </c>
      <c r="J404" s="156">
        <f t="shared" si="10"/>
        <v>296.24</v>
      </c>
      <c r="K404" s="157"/>
      <c r="L404" s="29"/>
      <c r="M404" s="158" t="s">
        <v>1</v>
      </c>
      <c r="N404" s="159" t="s">
        <v>37</v>
      </c>
      <c r="O404" s="160">
        <v>0</v>
      </c>
      <c r="P404" s="160">
        <f t="shared" si="11"/>
        <v>0</v>
      </c>
      <c r="Q404" s="160">
        <v>0</v>
      </c>
      <c r="R404" s="160">
        <f t="shared" si="12"/>
        <v>0</v>
      </c>
      <c r="S404" s="160">
        <v>0</v>
      </c>
      <c r="T404" s="161">
        <f t="shared" si="13"/>
        <v>0</v>
      </c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R404" s="162" t="s">
        <v>270</v>
      </c>
      <c r="AT404" s="162" t="s">
        <v>169</v>
      </c>
      <c r="AU404" s="162" t="s">
        <v>84</v>
      </c>
      <c r="AY404" s="16" t="s">
        <v>167</v>
      </c>
      <c r="BE404" s="163">
        <f t="shared" si="14"/>
        <v>0</v>
      </c>
      <c r="BF404" s="163">
        <f t="shared" si="15"/>
        <v>296.24</v>
      </c>
      <c r="BG404" s="163">
        <f t="shared" si="16"/>
        <v>0</v>
      </c>
      <c r="BH404" s="163">
        <f t="shared" si="17"/>
        <v>0</v>
      </c>
      <c r="BI404" s="163">
        <f t="shared" si="18"/>
        <v>0</v>
      </c>
      <c r="BJ404" s="16" t="s">
        <v>84</v>
      </c>
      <c r="BK404" s="164">
        <f t="shared" si="19"/>
        <v>296.24</v>
      </c>
      <c r="BL404" s="16" t="s">
        <v>270</v>
      </c>
      <c r="BM404" s="162" t="s">
        <v>670</v>
      </c>
    </row>
    <row r="405" spans="1:65" s="2" customFormat="1" ht="21.75" customHeight="1">
      <c r="A405" s="28"/>
      <c r="B405" s="151"/>
      <c r="C405" s="152" t="s">
        <v>671</v>
      </c>
      <c r="D405" s="152" t="s">
        <v>169</v>
      </c>
      <c r="E405" s="153" t="s">
        <v>672</v>
      </c>
      <c r="F405" s="154" t="s">
        <v>673</v>
      </c>
      <c r="G405" s="155" t="s">
        <v>245</v>
      </c>
      <c r="H405" s="156">
        <v>25</v>
      </c>
      <c r="I405" s="156">
        <v>2.302</v>
      </c>
      <c r="J405" s="156">
        <f t="shared" si="10"/>
        <v>57.55</v>
      </c>
      <c r="K405" s="157"/>
      <c r="L405" s="29"/>
      <c r="M405" s="158" t="s">
        <v>1</v>
      </c>
      <c r="N405" s="159" t="s">
        <v>37</v>
      </c>
      <c r="O405" s="160">
        <v>0</v>
      </c>
      <c r="P405" s="160">
        <f t="shared" si="11"/>
        <v>0</v>
      </c>
      <c r="Q405" s="160">
        <v>0</v>
      </c>
      <c r="R405" s="160">
        <f t="shared" si="12"/>
        <v>0</v>
      </c>
      <c r="S405" s="160">
        <v>0</v>
      </c>
      <c r="T405" s="161">
        <f t="shared" si="13"/>
        <v>0</v>
      </c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R405" s="162" t="s">
        <v>270</v>
      </c>
      <c r="AT405" s="162" t="s">
        <v>169</v>
      </c>
      <c r="AU405" s="162" t="s">
        <v>84</v>
      </c>
      <c r="AY405" s="16" t="s">
        <v>167</v>
      </c>
      <c r="BE405" s="163">
        <f t="shared" si="14"/>
        <v>0</v>
      </c>
      <c r="BF405" s="163">
        <f t="shared" si="15"/>
        <v>57.55</v>
      </c>
      <c r="BG405" s="163">
        <f t="shared" si="16"/>
        <v>0</v>
      </c>
      <c r="BH405" s="163">
        <f t="shared" si="17"/>
        <v>0</v>
      </c>
      <c r="BI405" s="163">
        <f t="shared" si="18"/>
        <v>0</v>
      </c>
      <c r="BJ405" s="16" t="s">
        <v>84</v>
      </c>
      <c r="BK405" s="164">
        <f t="shared" si="19"/>
        <v>57.55</v>
      </c>
      <c r="BL405" s="16" t="s">
        <v>270</v>
      </c>
      <c r="BM405" s="162" t="s">
        <v>674</v>
      </c>
    </row>
    <row r="406" spans="1:65" s="2" customFormat="1" ht="21.75" customHeight="1">
      <c r="A406" s="28"/>
      <c r="B406" s="151"/>
      <c r="C406" s="152" t="s">
        <v>675</v>
      </c>
      <c r="D406" s="152" t="s">
        <v>169</v>
      </c>
      <c r="E406" s="153" t="s">
        <v>676</v>
      </c>
      <c r="F406" s="154" t="s">
        <v>677</v>
      </c>
      <c r="G406" s="155" t="s">
        <v>245</v>
      </c>
      <c r="H406" s="156">
        <v>20</v>
      </c>
      <c r="I406" s="156">
        <v>3.4060000000000001</v>
      </c>
      <c r="J406" s="156">
        <f t="shared" si="10"/>
        <v>68.12</v>
      </c>
      <c r="K406" s="157"/>
      <c r="L406" s="29"/>
      <c r="M406" s="158" t="s">
        <v>1</v>
      </c>
      <c r="N406" s="159" t="s">
        <v>37</v>
      </c>
      <c r="O406" s="160">
        <v>0</v>
      </c>
      <c r="P406" s="160">
        <f t="shared" si="11"/>
        <v>0</v>
      </c>
      <c r="Q406" s="160">
        <v>0</v>
      </c>
      <c r="R406" s="160">
        <f t="shared" si="12"/>
        <v>0</v>
      </c>
      <c r="S406" s="160">
        <v>0</v>
      </c>
      <c r="T406" s="161">
        <f t="shared" si="13"/>
        <v>0</v>
      </c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R406" s="162" t="s">
        <v>270</v>
      </c>
      <c r="AT406" s="162" t="s">
        <v>169</v>
      </c>
      <c r="AU406" s="162" t="s">
        <v>84</v>
      </c>
      <c r="AY406" s="16" t="s">
        <v>167</v>
      </c>
      <c r="BE406" s="163">
        <f t="shared" si="14"/>
        <v>0</v>
      </c>
      <c r="BF406" s="163">
        <f t="shared" si="15"/>
        <v>68.12</v>
      </c>
      <c r="BG406" s="163">
        <f t="shared" si="16"/>
        <v>0</v>
      </c>
      <c r="BH406" s="163">
        <f t="shared" si="17"/>
        <v>0</v>
      </c>
      <c r="BI406" s="163">
        <f t="shared" si="18"/>
        <v>0</v>
      </c>
      <c r="BJ406" s="16" t="s">
        <v>84</v>
      </c>
      <c r="BK406" s="164">
        <f t="shared" si="19"/>
        <v>68.12</v>
      </c>
      <c r="BL406" s="16" t="s">
        <v>270</v>
      </c>
      <c r="BM406" s="162" t="s">
        <v>678</v>
      </c>
    </row>
    <row r="407" spans="1:65" s="2" customFormat="1" ht="21.75" customHeight="1">
      <c r="A407" s="28"/>
      <c r="B407" s="151"/>
      <c r="C407" s="152" t="s">
        <v>447</v>
      </c>
      <c r="D407" s="152" t="s">
        <v>169</v>
      </c>
      <c r="E407" s="153" t="s">
        <v>679</v>
      </c>
      <c r="F407" s="154" t="s">
        <v>680</v>
      </c>
      <c r="G407" s="155" t="s">
        <v>245</v>
      </c>
      <c r="H407" s="156">
        <v>1</v>
      </c>
      <c r="I407" s="156">
        <v>9.6910000000000007</v>
      </c>
      <c r="J407" s="156">
        <f t="shared" si="10"/>
        <v>9.6910000000000007</v>
      </c>
      <c r="K407" s="157"/>
      <c r="L407" s="29"/>
      <c r="M407" s="158" t="s">
        <v>1</v>
      </c>
      <c r="N407" s="159" t="s">
        <v>37</v>
      </c>
      <c r="O407" s="160">
        <v>0</v>
      </c>
      <c r="P407" s="160">
        <f t="shared" si="11"/>
        <v>0</v>
      </c>
      <c r="Q407" s="160">
        <v>0</v>
      </c>
      <c r="R407" s="160">
        <f t="shared" si="12"/>
        <v>0</v>
      </c>
      <c r="S407" s="160">
        <v>0</v>
      </c>
      <c r="T407" s="161">
        <f t="shared" si="13"/>
        <v>0</v>
      </c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R407" s="162" t="s">
        <v>270</v>
      </c>
      <c r="AT407" s="162" t="s">
        <v>169</v>
      </c>
      <c r="AU407" s="162" t="s">
        <v>84</v>
      </c>
      <c r="AY407" s="16" t="s">
        <v>167</v>
      </c>
      <c r="BE407" s="163">
        <f t="shared" si="14"/>
        <v>0</v>
      </c>
      <c r="BF407" s="163">
        <f t="shared" si="15"/>
        <v>9.6910000000000007</v>
      </c>
      <c r="BG407" s="163">
        <f t="shared" si="16"/>
        <v>0</v>
      </c>
      <c r="BH407" s="163">
        <f t="shared" si="17"/>
        <v>0</v>
      </c>
      <c r="BI407" s="163">
        <f t="shared" si="18"/>
        <v>0</v>
      </c>
      <c r="BJ407" s="16" t="s">
        <v>84</v>
      </c>
      <c r="BK407" s="164">
        <f t="shared" si="19"/>
        <v>9.6910000000000007</v>
      </c>
      <c r="BL407" s="16" t="s">
        <v>270</v>
      </c>
      <c r="BM407" s="162" t="s">
        <v>681</v>
      </c>
    </row>
    <row r="408" spans="1:65" s="2" customFormat="1" ht="33" customHeight="1">
      <c r="A408" s="28"/>
      <c r="B408" s="151"/>
      <c r="C408" s="180" t="s">
        <v>682</v>
      </c>
      <c r="D408" s="180" t="s">
        <v>209</v>
      </c>
      <c r="E408" s="181" t="s">
        <v>683</v>
      </c>
      <c r="F408" s="182" t="s">
        <v>684</v>
      </c>
      <c r="G408" s="183" t="s">
        <v>245</v>
      </c>
      <c r="H408" s="184">
        <v>1</v>
      </c>
      <c r="I408" s="184">
        <v>64.319999999999993</v>
      </c>
      <c r="J408" s="184">
        <f t="shared" si="10"/>
        <v>64.319999999999993</v>
      </c>
      <c r="K408" s="185"/>
      <c r="L408" s="186"/>
      <c r="M408" s="187" t="s">
        <v>1</v>
      </c>
      <c r="N408" s="188" t="s">
        <v>37</v>
      </c>
      <c r="O408" s="160">
        <v>0</v>
      </c>
      <c r="P408" s="160">
        <f t="shared" si="11"/>
        <v>0</v>
      </c>
      <c r="Q408" s="160">
        <v>0</v>
      </c>
      <c r="R408" s="160">
        <f t="shared" si="12"/>
        <v>0</v>
      </c>
      <c r="S408" s="160">
        <v>0</v>
      </c>
      <c r="T408" s="161">
        <f t="shared" si="13"/>
        <v>0</v>
      </c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R408" s="162" t="s">
        <v>368</v>
      </c>
      <c r="AT408" s="162" t="s">
        <v>209</v>
      </c>
      <c r="AU408" s="162" t="s">
        <v>84</v>
      </c>
      <c r="AY408" s="16" t="s">
        <v>167</v>
      </c>
      <c r="BE408" s="163">
        <f t="shared" si="14"/>
        <v>0</v>
      </c>
      <c r="BF408" s="163">
        <f t="shared" si="15"/>
        <v>64.319999999999993</v>
      </c>
      <c r="BG408" s="163">
        <f t="shared" si="16"/>
        <v>0</v>
      </c>
      <c r="BH408" s="163">
        <f t="shared" si="17"/>
        <v>0</v>
      </c>
      <c r="BI408" s="163">
        <f t="shared" si="18"/>
        <v>0</v>
      </c>
      <c r="BJ408" s="16" t="s">
        <v>84</v>
      </c>
      <c r="BK408" s="164">
        <f t="shared" si="19"/>
        <v>64.319999999999993</v>
      </c>
      <c r="BL408" s="16" t="s">
        <v>270</v>
      </c>
      <c r="BM408" s="162" t="s">
        <v>685</v>
      </c>
    </row>
    <row r="409" spans="1:65" s="2" customFormat="1" ht="21.75" customHeight="1">
      <c r="A409" s="28"/>
      <c r="B409" s="151"/>
      <c r="C409" s="152" t="s">
        <v>686</v>
      </c>
      <c r="D409" s="152" t="s">
        <v>169</v>
      </c>
      <c r="E409" s="153" t="s">
        <v>687</v>
      </c>
      <c r="F409" s="154" t="s">
        <v>688</v>
      </c>
      <c r="G409" s="155" t="s">
        <v>245</v>
      </c>
      <c r="H409" s="156">
        <v>4</v>
      </c>
      <c r="I409" s="156">
        <v>77.405000000000001</v>
      </c>
      <c r="J409" s="156">
        <f t="shared" si="10"/>
        <v>309.62</v>
      </c>
      <c r="K409" s="157"/>
      <c r="L409" s="29"/>
      <c r="M409" s="158" t="s">
        <v>1</v>
      </c>
      <c r="N409" s="159" t="s">
        <v>37</v>
      </c>
      <c r="O409" s="160">
        <v>0.624</v>
      </c>
      <c r="P409" s="160">
        <f t="shared" si="11"/>
        <v>2.496</v>
      </c>
      <c r="Q409" s="160">
        <v>2.53E-2</v>
      </c>
      <c r="R409" s="160">
        <f t="shared" si="12"/>
        <v>0.1012</v>
      </c>
      <c r="S409" s="160">
        <v>0</v>
      </c>
      <c r="T409" s="161">
        <f t="shared" si="13"/>
        <v>0</v>
      </c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R409" s="162" t="s">
        <v>270</v>
      </c>
      <c r="AT409" s="162" t="s">
        <v>169</v>
      </c>
      <c r="AU409" s="162" t="s">
        <v>84</v>
      </c>
      <c r="AY409" s="16" t="s">
        <v>167</v>
      </c>
      <c r="BE409" s="163">
        <f t="shared" si="14"/>
        <v>0</v>
      </c>
      <c r="BF409" s="163">
        <f t="shared" si="15"/>
        <v>309.62</v>
      </c>
      <c r="BG409" s="163">
        <f t="shared" si="16"/>
        <v>0</v>
      </c>
      <c r="BH409" s="163">
        <f t="shared" si="17"/>
        <v>0</v>
      </c>
      <c r="BI409" s="163">
        <f t="shared" si="18"/>
        <v>0</v>
      </c>
      <c r="BJ409" s="16" t="s">
        <v>84</v>
      </c>
      <c r="BK409" s="164">
        <f t="shared" si="19"/>
        <v>309.62</v>
      </c>
      <c r="BL409" s="16" t="s">
        <v>270</v>
      </c>
      <c r="BM409" s="162" t="s">
        <v>689</v>
      </c>
    </row>
    <row r="410" spans="1:65" s="2" customFormat="1" ht="16.5" customHeight="1">
      <c r="A410" s="28"/>
      <c r="B410" s="151"/>
      <c r="C410" s="152" t="s">
        <v>690</v>
      </c>
      <c r="D410" s="152" t="s">
        <v>169</v>
      </c>
      <c r="E410" s="153" t="s">
        <v>691</v>
      </c>
      <c r="F410" s="154" t="s">
        <v>692</v>
      </c>
      <c r="G410" s="155" t="s">
        <v>245</v>
      </c>
      <c r="H410" s="156">
        <v>8</v>
      </c>
      <c r="I410" s="156">
        <v>20.914000000000001</v>
      </c>
      <c r="J410" s="156">
        <f t="shared" si="10"/>
        <v>167.31200000000001</v>
      </c>
      <c r="K410" s="157"/>
      <c r="L410" s="29"/>
      <c r="M410" s="158" t="s">
        <v>1</v>
      </c>
      <c r="N410" s="159" t="s">
        <v>37</v>
      </c>
      <c r="O410" s="160">
        <v>0</v>
      </c>
      <c r="P410" s="160">
        <f t="shared" si="11"/>
        <v>0</v>
      </c>
      <c r="Q410" s="160">
        <v>0</v>
      </c>
      <c r="R410" s="160">
        <f t="shared" si="12"/>
        <v>0</v>
      </c>
      <c r="S410" s="160">
        <v>0</v>
      </c>
      <c r="T410" s="161">
        <f t="shared" si="13"/>
        <v>0</v>
      </c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R410" s="162" t="s">
        <v>270</v>
      </c>
      <c r="AT410" s="162" t="s">
        <v>169</v>
      </c>
      <c r="AU410" s="162" t="s">
        <v>84</v>
      </c>
      <c r="AY410" s="16" t="s">
        <v>167</v>
      </c>
      <c r="BE410" s="163">
        <f t="shared" si="14"/>
        <v>0</v>
      </c>
      <c r="BF410" s="163">
        <f t="shared" si="15"/>
        <v>167.31200000000001</v>
      </c>
      <c r="BG410" s="163">
        <f t="shared" si="16"/>
        <v>0</v>
      </c>
      <c r="BH410" s="163">
        <f t="shared" si="17"/>
        <v>0</v>
      </c>
      <c r="BI410" s="163">
        <f t="shared" si="18"/>
        <v>0</v>
      </c>
      <c r="BJ410" s="16" t="s">
        <v>84</v>
      </c>
      <c r="BK410" s="164">
        <f t="shared" si="19"/>
        <v>167.31200000000001</v>
      </c>
      <c r="BL410" s="16" t="s">
        <v>270</v>
      </c>
      <c r="BM410" s="162" t="s">
        <v>693</v>
      </c>
    </row>
    <row r="411" spans="1:65" s="2" customFormat="1" ht="21.75" customHeight="1">
      <c r="A411" s="28"/>
      <c r="B411" s="151"/>
      <c r="C411" s="152" t="s">
        <v>694</v>
      </c>
      <c r="D411" s="152" t="s">
        <v>169</v>
      </c>
      <c r="E411" s="153" t="s">
        <v>695</v>
      </c>
      <c r="F411" s="154" t="s">
        <v>696</v>
      </c>
      <c r="G411" s="155" t="s">
        <v>434</v>
      </c>
      <c r="H411" s="156">
        <v>121</v>
      </c>
      <c r="I411" s="156">
        <v>0.64200000000000002</v>
      </c>
      <c r="J411" s="156">
        <f t="shared" si="10"/>
        <v>77.682000000000002</v>
      </c>
      <c r="K411" s="157"/>
      <c r="L411" s="29"/>
      <c r="M411" s="158" t="s">
        <v>1</v>
      </c>
      <c r="N411" s="159" t="s">
        <v>37</v>
      </c>
      <c r="O411" s="160">
        <v>0</v>
      </c>
      <c r="P411" s="160">
        <f t="shared" si="11"/>
        <v>0</v>
      </c>
      <c r="Q411" s="160">
        <v>0</v>
      </c>
      <c r="R411" s="160">
        <f t="shared" si="12"/>
        <v>0</v>
      </c>
      <c r="S411" s="160">
        <v>0</v>
      </c>
      <c r="T411" s="161">
        <f t="shared" si="13"/>
        <v>0</v>
      </c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R411" s="162" t="s">
        <v>270</v>
      </c>
      <c r="AT411" s="162" t="s">
        <v>169</v>
      </c>
      <c r="AU411" s="162" t="s">
        <v>84</v>
      </c>
      <c r="AY411" s="16" t="s">
        <v>167</v>
      </c>
      <c r="BE411" s="163">
        <f t="shared" si="14"/>
        <v>0</v>
      </c>
      <c r="BF411" s="163">
        <f t="shared" si="15"/>
        <v>77.682000000000002</v>
      </c>
      <c r="BG411" s="163">
        <f t="shared" si="16"/>
        <v>0</v>
      </c>
      <c r="BH411" s="163">
        <f t="shared" si="17"/>
        <v>0</v>
      </c>
      <c r="BI411" s="163">
        <f t="shared" si="18"/>
        <v>0</v>
      </c>
      <c r="BJ411" s="16" t="s">
        <v>84</v>
      </c>
      <c r="BK411" s="164">
        <f t="shared" si="19"/>
        <v>77.682000000000002</v>
      </c>
      <c r="BL411" s="16" t="s">
        <v>270</v>
      </c>
      <c r="BM411" s="162" t="s">
        <v>697</v>
      </c>
    </row>
    <row r="412" spans="1:65" s="2" customFormat="1" ht="21.75" customHeight="1">
      <c r="A412" s="28"/>
      <c r="B412" s="151"/>
      <c r="C412" s="152" t="s">
        <v>698</v>
      </c>
      <c r="D412" s="152" t="s">
        <v>169</v>
      </c>
      <c r="E412" s="153" t="s">
        <v>699</v>
      </c>
      <c r="F412" s="154" t="s">
        <v>700</v>
      </c>
      <c r="G412" s="155" t="s">
        <v>434</v>
      </c>
      <c r="H412" s="156">
        <v>45</v>
      </c>
      <c r="I412" s="156">
        <v>0.82799999999999996</v>
      </c>
      <c r="J412" s="156">
        <f t="shared" si="10"/>
        <v>37.26</v>
      </c>
      <c r="K412" s="157"/>
      <c r="L412" s="29"/>
      <c r="M412" s="158" t="s">
        <v>1</v>
      </c>
      <c r="N412" s="159" t="s">
        <v>37</v>
      </c>
      <c r="O412" s="160">
        <v>0</v>
      </c>
      <c r="P412" s="160">
        <f t="shared" si="11"/>
        <v>0</v>
      </c>
      <c r="Q412" s="160">
        <v>0</v>
      </c>
      <c r="R412" s="160">
        <f t="shared" si="12"/>
        <v>0</v>
      </c>
      <c r="S412" s="160">
        <v>0</v>
      </c>
      <c r="T412" s="161">
        <f t="shared" si="13"/>
        <v>0</v>
      </c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R412" s="162" t="s">
        <v>270</v>
      </c>
      <c r="AT412" s="162" t="s">
        <v>169</v>
      </c>
      <c r="AU412" s="162" t="s">
        <v>84</v>
      </c>
      <c r="AY412" s="16" t="s">
        <v>167</v>
      </c>
      <c r="BE412" s="163">
        <f t="shared" si="14"/>
        <v>0</v>
      </c>
      <c r="BF412" s="163">
        <f t="shared" si="15"/>
        <v>37.26</v>
      </c>
      <c r="BG412" s="163">
        <f t="shared" si="16"/>
        <v>0</v>
      </c>
      <c r="BH412" s="163">
        <f t="shared" si="17"/>
        <v>0</v>
      </c>
      <c r="BI412" s="163">
        <f t="shared" si="18"/>
        <v>0</v>
      </c>
      <c r="BJ412" s="16" t="s">
        <v>84</v>
      </c>
      <c r="BK412" s="164">
        <f t="shared" si="19"/>
        <v>37.26</v>
      </c>
      <c r="BL412" s="16" t="s">
        <v>270</v>
      </c>
      <c r="BM412" s="162" t="s">
        <v>701</v>
      </c>
    </row>
    <row r="413" spans="1:65" s="2" customFormat="1" ht="21.75" customHeight="1">
      <c r="A413" s="28"/>
      <c r="B413" s="151"/>
      <c r="C413" s="152" t="s">
        <v>702</v>
      </c>
      <c r="D413" s="152" t="s">
        <v>169</v>
      </c>
      <c r="E413" s="153" t="s">
        <v>703</v>
      </c>
      <c r="F413" s="154" t="s">
        <v>704</v>
      </c>
      <c r="G413" s="155" t="s">
        <v>705</v>
      </c>
      <c r="H413" s="156">
        <v>1.05</v>
      </c>
      <c r="I413" s="156">
        <v>1.05</v>
      </c>
      <c r="J413" s="156">
        <f t="shared" si="10"/>
        <v>1.103</v>
      </c>
      <c r="K413" s="157"/>
      <c r="L413" s="29"/>
      <c r="M413" s="158" t="s">
        <v>1</v>
      </c>
      <c r="N413" s="159" t="s">
        <v>37</v>
      </c>
      <c r="O413" s="160">
        <v>0</v>
      </c>
      <c r="P413" s="160">
        <f t="shared" si="11"/>
        <v>0</v>
      </c>
      <c r="Q413" s="160">
        <v>0</v>
      </c>
      <c r="R413" s="160">
        <f t="shared" si="12"/>
        <v>0</v>
      </c>
      <c r="S413" s="160">
        <v>0</v>
      </c>
      <c r="T413" s="161">
        <f t="shared" si="13"/>
        <v>0</v>
      </c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R413" s="162" t="s">
        <v>270</v>
      </c>
      <c r="AT413" s="162" t="s">
        <v>169</v>
      </c>
      <c r="AU413" s="162" t="s">
        <v>84</v>
      </c>
      <c r="AY413" s="16" t="s">
        <v>167</v>
      </c>
      <c r="BE413" s="163">
        <f t="shared" si="14"/>
        <v>0</v>
      </c>
      <c r="BF413" s="163">
        <f t="shared" si="15"/>
        <v>1.103</v>
      </c>
      <c r="BG413" s="163">
        <f t="shared" si="16"/>
        <v>0</v>
      </c>
      <c r="BH413" s="163">
        <f t="shared" si="17"/>
        <v>0</v>
      </c>
      <c r="BI413" s="163">
        <f t="shared" si="18"/>
        <v>0</v>
      </c>
      <c r="BJ413" s="16" t="s">
        <v>84</v>
      </c>
      <c r="BK413" s="164">
        <f t="shared" si="19"/>
        <v>1.103</v>
      </c>
      <c r="BL413" s="16" t="s">
        <v>270</v>
      </c>
      <c r="BM413" s="162" t="s">
        <v>706</v>
      </c>
    </row>
    <row r="414" spans="1:65" s="12" customFormat="1" ht="22.9" customHeight="1">
      <c r="B414" s="139"/>
      <c r="D414" s="140" t="s">
        <v>70</v>
      </c>
      <c r="E414" s="149" t="s">
        <v>707</v>
      </c>
      <c r="F414" s="149" t="s">
        <v>708</v>
      </c>
      <c r="J414" s="150">
        <f>BK414</f>
        <v>7778.8429999999989</v>
      </c>
      <c r="L414" s="139"/>
      <c r="M414" s="143"/>
      <c r="N414" s="144"/>
      <c r="O414" s="144"/>
      <c r="P414" s="145">
        <f>SUM(P415:P450)</f>
        <v>0</v>
      </c>
      <c r="Q414" s="144"/>
      <c r="R414" s="145">
        <f>SUM(R415:R450)</f>
        <v>3.63E-3</v>
      </c>
      <c r="S414" s="144"/>
      <c r="T414" s="146">
        <f>SUM(T415:T450)</f>
        <v>0</v>
      </c>
      <c r="AR414" s="140" t="s">
        <v>84</v>
      </c>
      <c r="AT414" s="147" t="s">
        <v>70</v>
      </c>
      <c r="AU414" s="147" t="s">
        <v>78</v>
      </c>
      <c r="AY414" s="140" t="s">
        <v>167</v>
      </c>
      <c r="BK414" s="148">
        <f>SUM(BK415:BK450)</f>
        <v>7778.8429999999989</v>
      </c>
    </row>
    <row r="415" spans="1:65" s="2" customFormat="1" ht="21.75" customHeight="1">
      <c r="A415" s="28"/>
      <c r="B415" s="151"/>
      <c r="C415" s="152" t="s">
        <v>709</v>
      </c>
      <c r="D415" s="152" t="s">
        <v>169</v>
      </c>
      <c r="E415" s="153" t="s">
        <v>710</v>
      </c>
      <c r="F415" s="154" t="s">
        <v>711</v>
      </c>
      <c r="G415" s="155" t="s">
        <v>434</v>
      </c>
      <c r="H415" s="156">
        <v>36</v>
      </c>
      <c r="I415" s="156">
        <v>15.871</v>
      </c>
      <c r="J415" s="156">
        <f t="shared" ref="J415:J450" si="20">ROUND(I415*H415,3)</f>
        <v>571.35599999999999</v>
      </c>
      <c r="K415" s="157"/>
      <c r="L415" s="29"/>
      <c r="M415" s="158" t="s">
        <v>1</v>
      </c>
      <c r="N415" s="159" t="s">
        <v>37</v>
      </c>
      <c r="O415" s="160">
        <v>0</v>
      </c>
      <c r="P415" s="160">
        <f t="shared" ref="P415:P450" si="21">O415*H415</f>
        <v>0</v>
      </c>
      <c r="Q415" s="160">
        <v>0</v>
      </c>
      <c r="R415" s="160">
        <f t="shared" ref="R415:R450" si="22">Q415*H415</f>
        <v>0</v>
      </c>
      <c r="S415" s="160">
        <v>0</v>
      </c>
      <c r="T415" s="161">
        <f t="shared" ref="T415:T450" si="23">S415*H415</f>
        <v>0</v>
      </c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R415" s="162" t="s">
        <v>270</v>
      </c>
      <c r="AT415" s="162" t="s">
        <v>169</v>
      </c>
      <c r="AU415" s="162" t="s">
        <v>84</v>
      </c>
      <c r="AY415" s="16" t="s">
        <v>167</v>
      </c>
      <c r="BE415" s="163">
        <f t="shared" ref="BE415:BE450" si="24">IF(N415="základná",J415,0)</f>
        <v>0</v>
      </c>
      <c r="BF415" s="163">
        <f t="shared" ref="BF415:BF450" si="25">IF(N415="znížená",J415,0)</f>
        <v>571.35599999999999</v>
      </c>
      <c r="BG415" s="163">
        <f t="shared" ref="BG415:BG450" si="26">IF(N415="zákl. prenesená",J415,0)</f>
        <v>0</v>
      </c>
      <c r="BH415" s="163">
        <f t="shared" ref="BH415:BH450" si="27">IF(N415="zníž. prenesená",J415,0)</f>
        <v>0</v>
      </c>
      <c r="BI415" s="163">
        <f t="shared" ref="BI415:BI450" si="28">IF(N415="nulová",J415,0)</f>
        <v>0</v>
      </c>
      <c r="BJ415" s="16" t="s">
        <v>84</v>
      </c>
      <c r="BK415" s="164">
        <f t="shared" ref="BK415:BK450" si="29">ROUND(I415*H415,3)</f>
        <v>571.35599999999999</v>
      </c>
      <c r="BL415" s="16" t="s">
        <v>270</v>
      </c>
      <c r="BM415" s="162" t="s">
        <v>712</v>
      </c>
    </row>
    <row r="416" spans="1:65" s="2" customFormat="1" ht="21.75" customHeight="1">
      <c r="A416" s="28"/>
      <c r="B416" s="151"/>
      <c r="C416" s="152" t="s">
        <v>713</v>
      </c>
      <c r="D416" s="152" t="s">
        <v>169</v>
      </c>
      <c r="E416" s="153" t="s">
        <v>714</v>
      </c>
      <c r="F416" s="154" t="s">
        <v>715</v>
      </c>
      <c r="G416" s="155" t="s">
        <v>434</v>
      </c>
      <c r="H416" s="156">
        <v>3</v>
      </c>
      <c r="I416" s="156">
        <v>18.541</v>
      </c>
      <c r="J416" s="156">
        <f t="shared" si="20"/>
        <v>55.622999999999998</v>
      </c>
      <c r="K416" s="157"/>
      <c r="L416" s="29"/>
      <c r="M416" s="158" t="s">
        <v>1</v>
      </c>
      <c r="N416" s="159" t="s">
        <v>37</v>
      </c>
      <c r="O416" s="160">
        <v>0</v>
      </c>
      <c r="P416" s="160">
        <f t="shared" si="21"/>
        <v>0</v>
      </c>
      <c r="Q416" s="160">
        <v>0</v>
      </c>
      <c r="R416" s="160">
        <f t="shared" si="22"/>
        <v>0</v>
      </c>
      <c r="S416" s="160">
        <v>0</v>
      </c>
      <c r="T416" s="161">
        <f t="shared" si="23"/>
        <v>0</v>
      </c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R416" s="162" t="s">
        <v>270</v>
      </c>
      <c r="AT416" s="162" t="s">
        <v>169</v>
      </c>
      <c r="AU416" s="162" t="s">
        <v>84</v>
      </c>
      <c r="AY416" s="16" t="s">
        <v>167</v>
      </c>
      <c r="BE416" s="163">
        <f t="shared" si="24"/>
        <v>0</v>
      </c>
      <c r="BF416" s="163">
        <f t="shared" si="25"/>
        <v>55.622999999999998</v>
      </c>
      <c r="BG416" s="163">
        <f t="shared" si="26"/>
        <v>0</v>
      </c>
      <c r="BH416" s="163">
        <f t="shared" si="27"/>
        <v>0</v>
      </c>
      <c r="BI416" s="163">
        <f t="shared" si="28"/>
        <v>0</v>
      </c>
      <c r="BJ416" s="16" t="s">
        <v>84</v>
      </c>
      <c r="BK416" s="164">
        <f t="shared" si="29"/>
        <v>55.622999999999998</v>
      </c>
      <c r="BL416" s="16" t="s">
        <v>270</v>
      </c>
      <c r="BM416" s="162" t="s">
        <v>716</v>
      </c>
    </row>
    <row r="417" spans="1:65" s="2" customFormat="1" ht="16.5" customHeight="1">
      <c r="A417" s="28"/>
      <c r="B417" s="151"/>
      <c r="C417" s="152" t="s">
        <v>717</v>
      </c>
      <c r="D417" s="152" t="s">
        <v>169</v>
      </c>
      <c r="E417" s="153" t="s">
        <v>718</v>
      </c>
      <c r="F417" s="154" t="s">
        <v>719</v>
      </c>
      <c r="G417" s="155" t="s">
        <v>434</v>
      </c>
      <c r="H417" s="156">
        <v>83</v>
      </c>
      <c r="I417" s="156">
        <v>11.54</v>
      </c>
      <c r="J417" s="156">
        <f t="shared" si="20"/>
        <v>957.82</v>
      </c>
      <c r="K417" s="157"/>
      <c r="L417" s="29"/>
      <c r="M417" s="158" t="s">
        <v>1</v>
      </c>
      <c r="N417" s="159" t="s">
        <v>37</v>
      </c>
      <c r="O417" s="160">
        <v>0</v>
      </c>
      <c r="P417" s="160">
        <f t="shared" si="21"/>
        <v>0</v>
      </c>
      <c r="Q417" s="160">
        <v>0</v>
      </c>
      <c r="R417" s="160">
        <f t="shared" si="22"/>
        <v>0</v>
      </c>
      <c r="S417" s="160">
        <v>0</v>
      </c>
      <c r="T417" s="161">
        <f t="shared" si="23"/>
        <v>0</v>
      </c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R417" s="162" t="s">
        <v>270</v>
      </c>
      <c r="AT417" s="162" t="s">
        <v>169</v>
      </c>
      <c r="AU417" s="162" t="s">
        <v>84</v>
      </c>
      <c r="AY417" s="16" t="s">
        <v>167</v>
      </c>
      <c r="BE417" s="163">
        <f t="shared" si="24"/>
        <v>0</v>
      </c>
      <c r="BF417" s="163">
        <f t="shared" si="25"/>
        <v>957.82</v>
      </c>
      <c r="BG417" s="163">
        <f t="shared" si="26"/>
        <v>0</v>
      </c>
      <c r="BH417" s="163">
        <f t="shared" si="27"/>
        <v>0</v>
      </c>
      <c r="BI417" s="163">
        <f t="shared" si="28"/>
        <v>0</v>
      </c>
      <c r="BJ417" s="16" t="s">
        <v>84</v>
      </c>
      <c r="BK417" s="164">
        <f t="shared" si="29"/>
        <v>957.82</v>
      </c>
      <c r="BL417" s="16" t="s">
        <v>270</v>
      </c>
      <c r="BM417" s="162" t="s">
        <v>720</v>
      </c>
    </row>
    <row r="418" spans="1:65" s="2" customFormat="1" ht="16.5" customHeight="1">
      <c r="A418" s="28"/>
      <c r="B418" s="151"/>
      <c r="C418" s="152" t="s">
        <v>721</v>
      </c>
      <c r="D418" s="152" t="s">
        <v>169</v>
      </c>
      <c r="E418" s="153" t="s">
        <v>722</v>
      </c>
      <c r="F418" s="154" t="s">
        <v>723</v>
      </c>
      <c r="G418" s="155" t="s">
        <v>434</v>
      </c>
      <c r="H418" s="156">
        <v>26</v>
      </c>
      <c r="I418" s="156">
        <v>15.026999999999999</v>
      </c>
      <c r="J418" s="156">
        <f t="shared" si="20"/>
        <v>390.702</v>
      </c>
      <c r="K418" s="157"/>
      <c r="L418" s="29"/>
      <c r="M418" s="158" t="s">
        <v>1</v>
      </c>
      <c r="N418" s="159" t="s">
        <v>37</v>
      </c>
      <c r="O418" s="160">
        <v>0</v>
      </c>
      <c r="P418" s="160">
        <f t="shared" si="21"/>
        <v>0</v>
      </c>
      <c r="Q418" s="160">
        <v>0</v>
      </c>
      <c r="R418" s="160">
        <f t="shared" si="22"/>
        <v>0</v>
      </c>
      <c r="S418" s="160">
        <v>0</v>
      </c>
      <c r="T418" s="161">
        <f t="shared" si="23"/>
        <v>0</v>
      </c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R418" s="162" t="s">
        <v>270</v>
      </c>
      <c r="AT418" s="162" t="s">
        <v>169</v>
      </c>
      <c r="AU418" s="162" t="s">
        <v>84</v>
      </c>
      <c r="AY418" s="16" t="s">
        <v>167</v>
      </c>
      <c r="BE418" s="163">
        <f t="shared" si="24"/>
        <v>0</v>
      </c>
      <c r="BF418" s="163">
        <f t="shared" si="25"/>
        <v>390.702</v>
      </c>
      <c r="BG418" s="163">
        <f t="shared" si="26"/>
        <v>0</v>
      </c>
      <c r="BH418" s="163">
        <f t="shared" si="27"/>
        <v>0</v>
      </c>
      <c r="BI418" s="163">
        <f t="shared" si="28"/>
        <v>0</v>
      </c>
      <c r="BJ418" s="16" t="s">
        <v>84</v>
      </c>
      <c r="BK418" s="164">
        <f t="shared" si="29"/>
        <v>390.702</v>
      </c>
      <c r="BL418" s="16" t="s">
        <v>270</v>
      </c>
      <c r="BM418" s="162" t="s">
        <v>724</v>
      </c>
    </row>
    <row r="419" spans="1:65" s="2" customFormat="1" ht="16.5" customHeight="1">
      <c r="A419" s="28"/>
      <c r="B419" s="151"/>
      <c r="C419" s="152" t="s">
        <v>725</v>
      </c>
      <c r="D419" s="152" t="s">
        <v>169</v>
      </c>
      <c r="E419" s="153" t="s">
        <v>726</v>
      </c>
      <c r="F419" s="154" t="s">
        <v>727</v>
      </c>
      <c r="G419" s="155" t="s">
        <v>434</v>
      </c>
      <c r="H419" s="156">
        <v>99</v>
      </c>
      <c r="I419" s="156">
        <v>21.1</v>
      </c>
      <c r="J419" s="156">
        <f t="shared" si="20"/>
        <v>2088.9</v>
      </c>
      <c r="K419" s="157"/>
      <c r="L419" s="29"/>
      <c r="M419" s="158" t="s">
        <v>1</v>
      </c>
      <c r="N419" s="159" t="s">
        <v>37</v>
      </c>
      <c r="O419" s="160">
        <v>0</v>
      </c>
      <c r="P419" s="160">
        <f t="shared" si="21"/>
        <v>0</v>
      </c>
      <c r="Q419" s="160">
        <v>0</v>
      </c>
      <c r="R419" s="160">
        <f t="shared" si="22"/>
        <v>0</v>
      </c>
      <c r="S419" s="160">
        <v>0</v>
      </c>
      <c r="T419" s="161">
        <f t="shared" si="23"/>
        <v>0</v>
      </c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R419" s="162" t="s">
        <v>270</v>
      </c>
      <c r="AT419" s="162" t="s">
        <v>169</v>
      </c>
      <c r="AU419" s="162" t="s">
        <v>84</v>
      </c>
      <c r="AY419" s="16" t="s">
        <v>167</v>
      </c>
      <c r="BE419" s="163">
        <f t="shared" si="24"/>
        <v>0</v>
      </c>
      <c r="BF419" s="163">
        <f t="shared" si="25"/>
        <v>2088.9</v>
      </c>
      <c r="BG419" s="163">
        <f t="shared" si="26"/>
        <v>0</v>
      </c>
      <c r="BH419" s="163">
        <f t="shared" si="27"/>
        <v>0</v>
      </c>
      <c r="BI419" s="163">
        <f t="shared" si="28"/>
        <v>0</v>
      </c>
      <c r="BJ419" s="16" t="s">
        <v>84</v>
      </c>
      <c r="BK419" s="164">
        <f t="shared" si="29"/>
        <v>2088.9</v>
      </c>
      <c r="BL419" s="16" t="s">
        <v>270</v>
      </c>
      <c r="BM419" s="162" t="s">
        <v>728</v>
      </c>
    </row>
    <row r="420" spans="1:65" s="2" customFormat="1" ht="16.5" customHeight="1">
      <c r="A420" s="28"/>
      <c r="B420" s="151"/>
      <c r="C420" s="152" t="s">
        <v>729</v>
      </c>
      <c r="D420" s="152" t="s">
        <v>169</v>
      </c>
      <c r="E420" s="153" t="s">
        <v>730</v>
      </c>
      <c r="F420" s="154" t="s">
        <v>731</v>
      </c>
      <c r="G420" s="155" t="s">
        <v>434</v>
      </c>
      <c r="H420" s="156">
        <v>9</v>
      </c>
      <c r="I420" s="156">
        <v>30.747</v>
      </c>
      <c r="J420" s="156">
        <f t="shared" si="20"/>
        <v>276.72300000000001</v>
      </c>
      <c r="K420" s="157"/>
      <c r="L420" s="29"/>
      <c r="M420" s="158" t="s">
        <v>1</v>
      </c>
      <c r="N420" s="159" t="s">
        <v>37</v>
      </c>
      <c r="O420" s="160">
        <v>0</v>
      </c>
      <c r="P420" s="160">
        <f t="shared" si="21"/>
        <v>0</v>
      </c>
      <c r="Q420" s="160">
        <v>0</v>
      </c>
      <c r="R420" s="160">
        <f t="shared" si="22"/>
        <v>0</v>
      </c>
      <c r="S420" s="160">
        <v>0</v>
      </c>
      <c r="T420" s="161">
        <f t="shared" si="23"/>
        <v>0</v>
      </c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R420" s="162" t="s">
        <v>270</v>
      </c>
      <c r="AT420" s="162" t="s">
        <v>169</v>
      </c>
      <c r="AU420" s="162" t="s">
        <v>84</v>
      </c>
      <c r="AY420" s="16" t="s">
        <v>167</v>
      </c>
      <c r="BE420" s="163">
        <f t="shared" si="24"/>
        <v>0</v>
      </c>
      <c r="BF420" s="163">
        <f t="shared" si="25"/>
        <v>276.72300000000001</v>
      </c>
      <c r="BG420" s="163">
        <f t="shared" si="26"/>
        <v>0</v>
      </c>
      <c r="BH420" s="163">
        <f t="shared" si="27"/>
        <v>0</v>
      </c>
      <c r="BI420" s="163">
        <f t="shared" si="28"/>
        <v>0</v>
      </c>
      <c r="BJ420" s="16" t="s">
        <v>84</v>
      </c>
      <c r="BK420" s="164">
        <f t="shared" si="29"/>
        <v>276.72300000000001</v>
      </c>
      <c r="BL420" s="16" t="s">
        <v>270</v>
      </c>
      <c r="BM420" s="162" t="s">
        <v>732</v>
      </c>
    </row>
    <row r="421" spans="1:65" s="2" customFormat="1" ht="21.75" customHeight="1">
      <c r="A421" s="28"/>
      <c r="B421" s="151"/>
      <c r="C421" s="152" t="s">
        <v>733</v>
      </c>
      <c r="D421" s="152" t="s">
        <v>169</v>
      </c>
      <c r="E421" s="153" t="s">
        <v>734</v>
      </c>
      <c r="F421" s="154" t="s">
        <v>735</v>
      </c>
      <c r="G421" s="155" t="s">
        <v>434</v>
      </c>
      <c r="H421" s="156">
        <v>2</v>
      </c>
      <c r="I421" s="156">
        <v>5.9710000000000001</v>
      </c>
      <c r="J421" s="156">
        <f t="shared" si="20"/>
        <v>11.942</v>
      </c>
      <c r="K421" s="157"/>
      <c r="L421" s="29"/>
      <c r="M421" s="158" t="s">
        <v>1</v>
      </c>
      <c r="N421" s="159" t="s">
        <v>37</v>
      </c>
      <c r="O421" s="160">
        <v>0</v>
      </c>
      <c r="P421" s="160">
        <f t="shared" si="21"/>
        <v>0</v>
      </c>
      <c r="Q421" s="160">
        <v>4.4999999999999999E-4</v>
      </c>
      <c r="R421" s="160">
        <f t="shared" si="22"/>
        <v>8.9999999999999998E-4</v>
      </c>
      <c r="S421" s="160">
        <v>0</v>
      </c>
      <c r="T421" s="161">
        <f t="shared" si="23"/>
        <v>0</v>
      </c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R421" s="162" t="s">
        <v>270</v>
      </c>
      <c r="AT421" s="162" t="s">
        <v>169</v>
      </c>
      <c r="AU421" s="162" t="s">
        <v>84</v>
      </c>
      <c r="AY421" s="16" t="s">
        <v>167</v>
      </c>
      <c r="BE421" s="163">
        <f t="shared" si="24"/>
        <v>0</v>
      </c>
      <c r="BF421" s="163">
        <f t="shared" si="25"/>
        <v>11.942</v>
      </c>
      <c r="BG421" s="163">
        <f t="shared" si="26"/>
        <v>0</v>
      </c>
      <c r="BH421" s="163">
        <f t="shared" si="27"/>
        <v>0</v>
      </c>
      <c r="BI421" s="163">
        <f t="shared" si="28"/>
        <v>0</v>
      </c>
      <c r="BJ421" s="16" t="s">
        <v>84</v>
      </c>
      <c r="BK421" s="164">
        <f t="shared" si="29"/>
        <v>11.942</v>
      </c>
      <c r="BL421" s="16" t="s">
        <v>270</v>
      </c>
      <c r="BM421" s="162" t="s">
        <v>736</v>
      </c>
    </row>
    <row r="422" spans="1:65" s="2" customFormat="1" ht="21.75" customHeight="1">
      <c r="A422" s="28"/>
      <c r="B422" s="151"/>
      <c r="C422" s="152" t="s">
        <v>737</v>
      </c>
      <c r="D422" s="152" t="s">
        <v>169</v>
      </c>
      <c r="E422" s="153" t="s">
        <v>738</v>
      </c>
      <c r="F422" s="154" t="s">
        <v>739</v>
      </c>
      <c r="G422" s="155" t="s">
        <v>245</v>
      </c>
      <c r="H422" s="156">
        <v>4</v>
      </c>
      <c r="I422" s="156">
        <v>3.524</v>
      </c>
      <c r="J422" s="156">
        <f t="shared" si="20"/>
        <v>14.096</v>
      </c>
      <c r="K422" s="157"/>
      <c r="L422" s="29"/>
      <c r="M422" s="158" t="s">
        <v>1</v>
      </c>
      <c r="N422" s="159" t="s">
        <v>37</v>
      </c>
      <c r="O422" s="160">
        <v>0</v>
      </c>
      <c r="P422" s="160">
        <f t="shared" si="21"/>
        <v>0</v>
      </c>
      <c r="Q422" s="160">
        <v>0</v>
      </c>
      <c r="R422" s="160">
        <f t="shared" si="22"/>
        <v>0</v>
      </c>
      <c r="S422" s="160">
        <v>0</v>
      </c>
      <c r="T422" s="161">
        <f t="shared" si="23"/>
        <v>0</v>
      </c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R422" s="162" t="s">
        <v>270</v>
      </c>
      <c r="AT422" s="162" t="s">
        <v>169</v>
      </c>
      <c r="AU422" s="162" t="s">
        <v>84</v>
      </c>
      <c r="AY422" s="16" t="s">
        <v>167</v>
      </c>
      <c r="BE422" s="163">
        <f t="shared" si="24"/>
        <v>0</v>
      </c>
      <c r="BF422" s="163">
        <f t="shared" si="25"/>
        <v>14.096</v>
      </c>
      <c r="BG422" s="163">
        <f t="shared" si="26"/>
        <v>0</v>
      </c>
      <c r="BH422" s="163">
        <f t="shared" si="27"/>
        <v>0</v>
      </c>
      <c r="BI422" s="163">
        <f t="shared" si="28"/>
        <v>0</v>
      </c>
      <c r="BJ422" s="16" t="s">
        <v>84</v>
      </c>
      <c r="BK422" s="164">
        <f t="shared" si="29"/>
        <v>14.096</v>
      </c>
      <c r="BL422" s="16" t="s">
        <v>270</v>
      </c>
      <c r="BM422" s="162" t="s">
        <v>740</v>
      </c>
    </row>
    <row r="423" spans="1:65" s="2" customFormat="1" ht="16.5" customHeight="1">
      <c r="A423" s="28"/>
      <c r="B423" s="151"/>
      <c r="C423" s="180" t="s">
        <v>741</v>
      </c>
      <c r="D423" s="180" t="s">
        <v>209</v>
      </c>
      <c r="E423" s="181" t="s">
        <v>742</v>
      </c>
      <c r="F423" s="182" t="s">
        <v>743</v>
      </c>
      <c r="G423" s="183" t="s">
        <v>245</v>
      </c>
      <c r="H423" s="184">
        <v>4</v>
      </c>
      <c r="I423" s="184">
        <v>5.242</v>
      </c>
      <c r="J423" s="184">
        <f t="shared" si="20"/>
        <v>20.968</v>
      </c>
      <c r="K423" s="185"/>
      <c r="L423" s="186"/>
      <c r="M423" s="187" t="s">
        <v>1</v>
      </c>
      <c r="N423" s="188" t="s">
        <v>37</v>
      </c>
      <c r="O423" s="160">
        <v>0</v>
      </c>
      <c r="P423" s="160">
        <f t="shared" si="21"/>
        <v>0</v>
      </c>
      <c r="Q423" s="160">
        <v>0</v>
      </c>
      <c r="R423" s="160">
        <f t="shared" si="22"/>
        <v>0</v>
      </c>
      <c r="S423" s="160">
        <v>0</v>
      </c>
      <c r="T423" s="161">
        <f t="shared" si="23"/>
        <v>0</v>
      </c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R423" s="162" t="s">
        <v>368</v>
      </c>
      <c r="AT423" s="162" t="s">
        <v>209</v>
      </c>
      <c r="AU423" s="162" t="s">
        <v>84</v>
      </c>
      <c r="AY423" s="16" t="s">
        <v>167</v>
      </c>
      <c r="BE423" s="163">
        <f t="shared" si="24"/>
        <v>0</v>
      </c>
      <c r="BF423" s="163">
        <f t="shared" si="25"/>
        <v>20.968</v>
      </c>
      <c r="BG423" s="163">
        <f t="shared" si="26"/>
        <v>0</v>
      </c>
      <c r="BH423" s="163">
        <f t="shared" si="27"/>
        <v>0</v>
      </c>
      <c r="BI423" s="163">
        <f t="shared" si="28"/>
        <v>0</v>
      </c>
      <c r="BJ423" s="16" t="s">
        <v>84</v>
      </c>
      <c r="BK423" s="164">
        <f t="shared" si="29"/>
        <v>20.968</v>
      </c>
      <c r="BL423" s="16" t="s">
        <v>270</v>
      </c>
      <c r="BM423" s="162" t="s">
        <v>744</v>
      </c>
    </row>
    <row r="424" spans="1:65" s="2" customFormat="1" ht="21.75" customHeight="1">
      <c r="A424" s="28"/>
      <c r="B424" s="151"/>
      <c r="C424" s="152" t="s">
        <v>745</v>
      </c>
      <c r="D424" s="152" t="s">
        <v>169</v>
      </c>
      <c r="E424" s="153" t="s">
        <v>746</v>
      </c>
      <c r="F424" s="154" t="s">
        <v>747</v>
      </c>
      <c r="G424" s="155" t="s">
        <v>245</v>
      </c>
      <c r="H424" s="156">
        <v>14</v>
      </c>
      <c r="I424" s="156">
        <v>2.2909999999999999</v>
      </c>
      <c r="J424" s="156">
        <f t="shared" si="20"/>
        <v>32.073999999999998</v>
      </c>
      <c r="K424" s="157"/>
      <c r="L424" s="29"/>
      <c r="M424" s="158" t="s">
        <v>1</v>
      </c>
      <c r="N424" s="159" t="s">
        <v>37</v>
      </c>
      <c r="O424" s="160">
        <v>0</v>
      </c>
      <c r="P424" s="160">
        <f t="shared" si="21"/>
        <v>0</v>
      </c>
      <c r="Q424" s="160">
        <v>0</v>
      </c>
      <c r="R424" s="160">
        <f t="shared" si="22"/>
        <v>0</v>
      </c>
      <c r="S424" s="160">
        <v>0</v>
      </c>
      <c r="T424" s="161">
        <f t="shared" si="23"/>
        <v>0</v>
      </c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R424" s="162" t="s">
        <v>270</v>
      </c>
      <c r="AT424" s="162" t="s">
        <v>169</v>
      </c>
      <c r="AU424" s="162" t="s">
        <v>84</v>
      </c>
      <c r="AY424" s="16" t="s">
        <v>167</v>
      </c>
      <c r="BE424" s="163">
        <f t="shared" si="24"/>
        <v>0</v>
      </c>
      <c r="BF424" s="163">
        <f t="shared" si="25"/>
        <v>32.073999999999998</v>
      </c>
      <c r="BG424" s="163">
        <f t="shared" si="26"/>
        <v>0</v>
      </c>
      <c r="BH424" s="163">
        <f t="shared" si="27"/>
        <v>0</v>
      </c>
      <c r="BI424" s="163">
        <f t="shared" si="28"/>
        <v>0</v>
      </c>
      <c r="BJ424" s="16" t="s">
        <v>84</v>
      </c>
      <c r="BK424" s="164">
        <f t="shared" si="29"/>
        <v>32.073999999999998</v>
      </c>
      <c r="BL424" s="16" t="s">
        <v>270</v>
      </c>
      <c r="BM424" s="162" t="s">
        <v>748</v>
      </c>
    </row>
    <row r="425" spans="1:65" s="2" customFormat="1" ht="21.75" customHeight="1">
      <c r="A425" s="28"/>
      <c r="B425" s="151"/>
      <c r="C425" s="180" t="s">
        <v>749</v>
      </c>
      <c r="D425" s="180" t="s">
        <v>209</v>
      </c>
      <c r="E425" s="181" t="s">
        <v>750</v>
      </c>
      <c r="F425" s="182" t="s">
        <v>751</v>
      </c>
      <c r="G425" s="183" t="s">
        <v>245</v>
      </c>
      <c r="H425" s="184">
        <v>9</v>
      </c>
      <c r="I425" s="184">
        <v>5.32</v>
      </c>
      <c r="J425" s="184">
        <f t="shared" si="20"/>
        <v>47.88</v>
      </c>
      <c r="K425" s="185"/>
      <c r="L425" s="186"/>
      <c r="M425" s="187" t="s">
        <v>1</v>
      </c>
      <c r="N425" s="188" t="s">
        <v>37</v>
      </c>
      <c r="O425" s="160">
        <v>0</v>
      </c>
      <c r="P425" s="160">
        <f t="shared" si="21"/>
        <v>0</v>
      </c>
      <c r="Q425" s="160">
        <v>0</v>
      </c>
      <c r="R425" s="160">
        <f t="shared" si="22"/>
        <v>0</v>
      </c>
      <c r="S425" s="160">
        <v>0</v>
      </c>
      <c r="T425" s="161">
        <f t="shared" si="23"/>
        <v>0</v>
      </c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R425" s="162" t="s">
        <v>368</v>
      </c>
      <c r="AT425" s="162" t="s">
        <v>209</v>
      </c>
      <c r="AU425" s="162" t="s">
        <v>84</v>
      </c>
      <c r="AY425" s="16" t="s">
        <v>167</v>
      </c>
      <c r="BE425" s="163">
        <f t="shared" si="24"/>
        <v>0</v>
      </c>
      <c r="BF425" s="163">
        <f t="shared" si="25"/>
        <v>47.88</v>
      </c>
      <c r="BG425" s="163">
        <f t="shared" si="26"/>
        <v>0</v>
      </c>
      <c r="BH425" s="163">
        <f t="shared" si="27"/>
        <v>0</v>
      </c>
      <c r="BI425" s="163">
        <f t="shared" si="28"/>
        <v>0</v>
      </c>
      <c r="BJ425" s="16" t="s">
        <v>84</v>
      </c>
      <c r="BK425" s="164">
        <f t="shared" si="29"/>
        <v>47.88</v>
      </c>
      <c r="BL425" s="16" t="s">
        <v>270</v>
      </c>
      <c r="BM425" s="162" t="s">
        <v>752</v>
      </c>
    </row>
    <row r="426" spans="1:65" s="2" customFormat="1" ht="21.75" customHeight="1">
      <c r="A426" s="28"/>
      <c r="B426" s="151"/>
      <c r="C426" s="180" t="s">
        <v>753</v>
      </c>
      <c r="D426" s="180" t="s">
        <v>209</v>
      </c>
      <c r="E426" s="181" t="s">
        <v>754</v>
      </c>
      <c r="F426" s="182" t="s">
        <v>755</v>
      </c>
      <c r="G426" s="183" t="s">
        <v>245</v>
      </c>
      <c r="H426" s="184">
        <v>2</v>
      </c>
      <c r="I426" s="184">
        <v>6.6</v>
      </c>
      <c r="J426" s="184">
        <f t="shared" si="20"/>
        <v>13.2</v>
      </c>
      <c r="K426" s="185"/>
      <c r="L426" s="186"/>
      <c r="M426" s="187" t="s">
        <v>1</v>
      </c>
      <c r="N426" s="188" t="s">
        <v>37</v>
      </c>
      <c r="O426" s="160">
        <v>0</v>
      </c>
      <c r="P426" s="160">
        <f t="shared" si="21"/>
        <v>0</v>
      </c>
      <c r="Q426" s="160">
        <v>0</v>
      </c>
      <c r="R426" s="160">
        <f t="shared" si="22"/>
        <v>0</v>
      </c>
      <c r="S426" s="160">
        <v>0</v>
      </c>
      <c r="T426" s="161">
        <f t="shared" si="23"/>
        <v>0</v>
      </c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R426" s="162" t="s">
        <v>368</v>
      </c>
      <c r="AT426" s="162" t="s">
        <v>209</v>
      </c>
      <c r="AU426" s="162" t="s">
        <v>84</v>
      </c>
      <c r="AY426" s="16" t="s">
        <v>167</v>
      </c>
      <c r="BE426" s="163">
        <f t="shared" si="24"/>
        <v>0</v>
      </c>
      <c r="BF426" s="163">
        <f t="shared" si="25"/>
        <v>13.2</v>
      </c>
      <c r="BG426" s="163">
        <f t="shared" si="26"/>
        <v>0</v>
      </c>
      <c r="BH426" s="163">
        <f t="shared" si="27"/>
        <v>0</v>
      </c>
      <c r="BI426" s="163">
        <f t="shared" si="28"/>
        <v>0</v>
      </c>
      <c r="BJ426" s="16" t="s">
        <v>84</v>
      </c>
      <c r="BK426" s="164">
        <f t="shared" si="29"/>
        <v>13.2</v>
      </c>
      <c r="BL426" s="16" t="s">
        <v>270</v>
      </c>
      <c r="BM426" s="162" t="s">
        <v>756</v>
      </c>
    </row>
    <row r="427" spans="1:65" s="2" customFormat="1" ht="21.75" customHeight="1">
      <c r="A427" s="28"/>
      <c r="B427" s="151"/>
      <c r="C427" s="180" t="s">
        <v>757</v>
      </c>
      <c r="D427" s="180" t="s">
        <v>209</v>
      </c>
      <c r="E427" s="181" t="s">
        <v>758</v>
      </c>
      <c r="F427" s="182" t="s">
        <v>759</v>
      </c>
      <c r="G427" s="183" t="s">
        <v>245</v>
      </c>
      <c r="H427" s="184">
        <v>3</v>
      </c>
      <c r="I427" s="184">
        <v>80.19</v>
      </c>
      <c r="J427" s="184">
        <f t="shared" si="20"/>
        <v>240.57</v>
      </c>
      <c r="K427" s="185"/>
      <c r="L427" s="186"/>
      <c r="M427" s="187" t="s">
        <v>1</v>
      </c>
      <c r="N427" s="188" t="s">
        <v>37</v>
      </c>
      <c r="O427" s="160">
        <v>0</v>
      </c>
      <c r="P427" s="160">
        <f t="shared" si="21"/>
        <v>0</v>
      </c>
      <c r="Q427" s="160">
        <v>0</v>
      </c>
      <c r="R427" s="160">
        <f t="shared" si="22"/>
        <v>0</v>
      </c>
      <c r="S427" s="160">
        <v>0</v>
      </c>
      <c r="T427" s="161">
        <f t="shared" si="23"/>
        <v>0</v>
      </c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R427" s="162" t="s">
        <v>368</v>
      </c>
      <c r="AT427" s="162" t="s">
        <v>209</v>
      </c>
      <c r="AU427" s="162" t="s">
        <v>84</v>
      </c>
      <c r="AY427" s="16" t="s">
        <v>167</v>
      </c>
      <c r="BE427" s="163">
        <f t="shared" si="24"/>
        <v>0</v>
      </c>
      <c r="BF427" s="163">
        <f t="shared" si="25"/>
        <v>240.57</v>
      </c>
      <c r="BG427" s="163">
        <f t="shared" si="26"/>
        <v>0</v>
      </c>
      <c r="BH427" s="163">
        <f t="shared" si="27"/>
        <v>0</v>
      </c>
      <c r="BI427" s="163">
        <f t="shared" si="28"/>
        <v>0</v>
      </c>
      <c r="BJ427" s="16" t="s">
        <v>84</v>
      </c>
      <c r="BK427" s="164">
        <f t="shared" si="29"/>
        <v>240.57</v>
      </c>
      <c r="BL427" s="16" t="s">
        <v>270</v>
      </c>
      <c r="BM427" s="162" t="s">
        <v>760</v>
      </c>
    </row>
    <row r="428" spans="1:65" s="2" customFormat="1" ht="21.75" customHeight="1">
      <c r="A428" s="28"/>
      <c r="B428" s="151"/>
      <c r="C428" s="152" t="s">
        <v>761</v>
      </c>
      <c r="D428" s="152" t="s">
        <v>169</v>
      </c>
      <c r="E428" s="153" t="s">
        <v>762</v>
      </c>
      <c r="F428" s="154" t="s">
        <v>763</v>
      </c>
      <c r="G428" s="155" t="s">
        <v>245</v>
      </c>
      <c r="H428" s="156">
        <v>5</v>
      </c>
      <c r="I428" s="156">
        <v>2.8530000000000002</v>
      </c>
      <c r="J428" s="156">
        <f t="shared" si="20"/>
        <v>14.265000000000001</v>
      </c>
      <c r="K428" s="157"/>
      <c r="L428" s="29"/>
      <c r="M428" s="158" t="s">
        <v>1</v>
      </c>
      <c r="N428" s="159" t="s">
        <v>37</v>
      </c>
      <c r="O428" s="160">
        <v>0</v>
      </c>
      <c r="P428" s="160">
        <f t="shared" si="21"/>
        <v>0</v>
      </c>
      <c r="Q428" s="160">
        <v>0</v>
      </c>
      <c r="R428" s="160">
        <f t="shared" si="22"/>
        <v>0</v>
      </c>
      <c r="S428" s="160">
        <v>0</v>
      </c>
      <c r="T428" s="161">
        <f t="shared" si="23"/>
        <v>0</v>
      </c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R428" s="162" t="s">
        <v>270</v>
      </c>
      <c r="AT428" s="162" t="s">
        <v>169</v>
      </c>
      <c r="AU428" s="162" t="s">
        <v>84</v>
      </c>
      <c r="AY428" s="16" t="s">
        <v>167</v>
      </c>
      <c r="BE428" s="163">
        <f t="shared" si="24"/>
        <v>0</v>
      </c>
      <c r="BF428" s="163">
        <f t="shared" si="25"/>
        <v>14.265000000000001</v>
      </c>
      <c r="BG428" s="163">
        <f t="shared" si="26"/>
        <v>0</v>
      </c>
      <c r="BH428" s="163">
        <f t="shared" si="27"/>
        <v>0</v>
      </c>
      <c r="BI428" s="163">
        <f t="shared" si="28"/>
        <v>0</v>
      </c>
      <c r="BJ428" s="16" t="s">
        <v>84</v>
      </c>
      <c r="BK428" s="164">
        <f t="shared" si="29"/>
        <v>14.265000000000001</v>
      </c>
      <c r="BL428" s="16" t="s">
        <v>270</v>
      </c>
      <c r="BM428" s="162" t="s">
        <v>764</v>
      </c>
    </row>
    <row r="429" spans="1:65" s="2" customFormat="1" ht="21.75" customHeight="1">
      <c r="A429" s="28"/>
      <c r="B429" s="151"/>
      <c r="C429" s="180" t="s">
        <v>765</v>
      </c>
      <c r="D429" s="180" t="s">
        <v>209</v>
      </c>
      <c r="E429" s="181" t="s">
        <v>766</v>
      </c>
      <c r="F429" s="182" t="s">
        <v>767</v>
      </c>
      <c r="G429" s="183" t="s">
        <v>245</v>
      </c>
      <c r="H429" s="184">
        <v>1</v>
      </c>
      <c r="I429" s="184">
        <v>6.75</v>
      </c>
      <c r="J429" s="184">
        <f t="shared" si="20"/>
        <v>6.75</v>
      </c>
      <c r="K429" s="185"/>
      <c r="L429" s="186"/>
      <c r="M429" s="187" t="s">
        <v>1</v>
      </c>
      <c r="N429" s="188" t="s">
        <v>37</v>
      </c>
      <c r="O429" s="160">
        <v>0</v>
      </c>
      <c r="P429" s="160">
        <f t="shared" si="21"/>
        <v>0</v>
      </c>
      <c r="Q429" s="160">
        <v>0</v>
      </c>
      <c r="R429" s="160">
        <f t="shared" si="22"/>
        <v>0</v>
      </c>
      <c r="S429" s="160">
        <v>0</v>
      </c>
      <c r="T429" s="161">
        <f t="shared" si="23"/>
        <v>0</v>
      </c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R429" s="162" t="s">
        <v>368</v>
      </c>
      <c r="AT429" s="162" t="s">
        <v>209</v>
      </c>
      <c r="AU429" s="162" t="s">
        <v>84</v>
      </c>
      <c r="AY429" s="16" t="s">
        <v>167</v>
      </c>
      <c r="BE429" s="163">
        <f t="shared" si="24"/>
        <v>0</v>
      </c>
      <c r="BF429" s="163">
        <f t="shared" si="25"/>
        <v>6.75</v>
      </c>
      <c r="BG429" s="163">
        <f t="shared" si="26"/>
        <v>0</v>
      </c>
      <c r="BH429" s="163">
        <f t="shared" si="27"/>
        <v>0</v>
      </c>
      <c r="BI429" s="163">
        <f t="shared" si="28"/>
        <v>0</v>
      </c>
      <c r="BJ429" s="16" t="s">
        <v>84</v>
      </c>
      <c r="BK429" s="164">
        <f t="shared" si="29"/>
        <v>6.75</v>
      </c>
      <c r="BL429" s="16" t="s">
        <v>270</v>
      </c>
      <c r="BM429" s="162" t="s">
        <v>768</v>
      </c>
    </row>
    <row r="430" spans="1:65" s="2" customFormat="1" ht="16.5" customHeight="1">
      <c r="A430" s="28"/>
      <c r="B430" s="151"/>
      <c r="C430" s="180" t="s">
        <v>769</v>
      </c>
      <c r="D430" s="180" t="s">
        <v>209</v>
      </c>
      <c r="E430" s="181" t="s">
        <v>770</v>
      </c>
      <c r="F430" s="182" t="s">
        <v>771</v>
      </c>
      <c r="G430" s="183" t="s">
        <v>245</v>
      </c>
      <c r="H430" s="184">
        <v>1</v>
      </c>
      <c r="I430" s="184">
        <v>59.8</v>
      </c>
      <c r="J430" s="184">
        <f t="shared" si="20"/>
        <v>59.8</v>
      </c>
      <c r="K430" s="185"/>
      <c r="L430" s="186"/>
      <c r="M430" s="187" t="s">
        <v>1</v>
      </c>
      <c r="N430" s="188" t="s">
        <v>37</v>
      </c>
      <c r="O430" s="160">
        <v>0</v>
      </c>
      <c r="P430" s="160">
        <f t="shared" si="21"/>
        <v>0</v>
      </c>
      <c r="Q430" s="160">
        <v>0</v>
      </c>
      <c r="R430" s="160">
        <f t="shared" si="22"/>
        <v>0</v>
      </c>
      <c r="S430" s="160">
        <v>0</v>
      </c>
      <c r="T430" s="161">
        <f t="shared" si="23"/>
        <v>0</v>
      </c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R430" s="162" t="s">
        <v>368</v>
      </c>
      <c r="AT430" s="162" t="s">
        <v>209</v>
      </c>
      <c r="AU430" s="162" t="s">
        <v>84</v>
      </c>
      <c r="AY430" s="16" t="s">
        <v>167</v>
      </c>
      <c r="BE430" s="163">
        <f t="shared" si="24"/>
        <v>0</v>
      </c>
      <c r="BF430" s="163">
        <f t="shared" si="25"/>
        <v>59.8</v>
      </c>
      <c r="BG430" s="163">
        <f t="shared" si="26"/>
        <v>0</v>
      </c>
      <c r="BH430" s="163">
        <f t="shared" si="27"/>
        <v>0</v>
      </c>
      <c r="BI430" s="163">
        <f t="shared" si="28"/>
        <v>0</v>
      </c>
      <c r="BJ430" s="16" t="s">
        <v>84</v>
      </c>
      <c r="BK430" s="164">
        <f t="shared" si="29"/>
        <v>59.8</v>
      </c>
      <c r="BL430" s="16" t="s">
        <v>270</v>
      </c>
      <c r="BM430" s="162" t="s">
        <v>772</v>
      </c>
    </row>
    <row r="431" spans="1:65" s="2" customFormat="1" ht="21.75" customHeight="1">
      <c r="A431" s="28"/>
      <c r="B431" s="151"/>
      <c r="C431" s="180" t="s">
        <v>773</v>
      </c>
      <c r="D431" s="180" t="s">
        <v>209</v>
      </c>
      <c r="E431" s="181" t="s">
        <v>774</v>
      </c>
      <c r="F431" s="182" t="s">
        <v>775</v>
      </c>
      <c r="G431" s="183" t="s">
        <v>245</v>
      </c>
      <c r="H431" s="184">
        <v>3</v>
      </c>
      <c r="I431" s="184">
        <v>86.3</v>
      </c>
      <c r="J431" s="184">
        <f t="shared" si="20"/>
        <v>258.89999999999998</v>
      </c>
      <c r="K431" s="185"/>
      <c r="L431" s="186"/>
      <c r="M431" s="187" t="s">
        <v>1</v>
      </c>
      <c r="N431" s="188" t="s">
        <v>37</v>
      </c>
      <c r="O431" s="160">
        <v>0</v>
      </c>
      <c r="P431" s="160">
        <f t="shared" si="21"/>
        <v>0</v>
      </c>
      <c r="Q431" s="160">
        <v>0</v>
      </c>
      <c r="R431" s="160">
        <f t="shared" si="22"/>
        <v>0</v>
      </c>
      <c r="S431" s="160">
        <v>0</v>
      </c>
      <c r="T431" s="161">
        <f t="shared" si="23"/>
        <v>0</v>
      </c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R431" s="162" t="s">
        <v>368</v>
      </c>
      <c r="AT431" s="162" t="s">
        <v>209</v>
      </c>
      <c r="AU431" s="162" t="s">
        <v>84</v>
      </c>
      <c r="AY431" s="16" t="s">
        <v>167</v>
      </c>
      <c r="BE431" s="163">
        <f t="shared" si="24"/>
        <v>0</v>
      </c>
      <c r="BF431" s="163">
        <f t="shared" si="25"/>
        <v>258.89999999999998</v>
      </c>
      <c r="BG431" s="163">
        <f t="shared" si="26"/>
        <v>0</v>
      </c>
      <c r="BH431" s="163">
        <f t="shared" si="27"/>
        <v>0</v>
      </c>
      <c r="BI431" s="163">
        <f t="shared" si="28"/>
        <v>0</v>
      </c>
      <c r="BJ431" s="16" t="s">
        <v>84</v>
      </c>
      <c r="BK431" s="164">
        <f t="shared" si="29"/>
        <v>258.89999999999998</v>
      </c>
      <c r="BL431" s="16" t="s">
        <v>270</v>
      </c>
      <c r="BM431" s="162" t="s">
        <v>776</v>
      </c>
    </row>
    <row r="432" spans="1:65" s="2" customFormat="1" ht="21.75" customHeight="1">
      <c r="A432" s="28"/>
      <c r="B432" s="151"/>
      <c r="C432" s="152" t="s">
        <v>777</v>
      </c>
      <c r="D432" s="152" t="s">
        <v>169</v>
      </c>
      <c r="E432" s="153" t="s">
        <v>778</v>
      </c>
      <c r="F432" s="154" t="s">
        <v>779</v>
      </c>
      <c r="G432" s="155" t="s">
        <v>245</v>
      </c>
      <c r="H432" s="156">
        <v>9</v>
      </c>
      <c r="I432" s="156">
        <v>3.6880000000000002</v>
      </c>
      <c r="J432" s="156">
        <f t="shared" si="20"/>
        <v>33.192</v>
      </c>
      <c r="K432" s="157"/>
      <c r="L432" s="29"/>
      <c r="M432" s="158" t="s">
        <v>1</v>
      </c>
      <c r="N432" s="159" t="s">
        <v>37</v>
      </c>
      <c r="O432" s="160">
        <v>0</v>
      </c>
      <c r="P432" s="160">
        <f t="shared" si="21"/>
        <v>0</v>
      </c>
      <c r="Q432" s="160">
        <v>0</v>
      </c>
      <c r="R432" s="160">
        <f t="shared" si="22"/>
        <v>0</v>
      </c>
      <c r="S432" s="160">
        <v>0</v>
      </c>
      <c r="T432" s="161">
        <f t="shared" si="23"/>
        <v>0</v>
      </c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R432" s="162" t="s">
        <v>270</v>
      </c>
      <c r="AT432" s="162" t="s">
        <v>169</v>
      </c>
      <c r="AU432" s="162" t="s">
        <v>84</v>
      </c>
      <c r="AY432" s="16" t="s">
        <v>167</v>
      </c>
      <c r="BE432" s="163">
        <f t="shared" si="24"/>
        <v>0</v>
      </c>
      <c r="BF432" s="163">
        <f t="shared" si="25"/>
        <v>33.192</v>
      </c>
      <c r="BG432" s="163">
        <f t="shared" si="26"/>
        <v>0</v>
      </c>
      <c r="BH432" s="163">
        <f t="shared" si="27"/>
        <v>0</v>
      </c>
      <c r="BI432" s="163">
        <f t="shared" si="28"/>
        <v>0</v>
      </c>
      <c r="BJ432" s="16" t="s">
        <v>84</v>
      </c>
      <c r="BK432" s="164">
        <f t="shared" si="29"/>
        <v>33.192</v>
      </c>
      <c r="BL432" s="16" t="s">
        <v>270</v>
      </c>
      <c r="BM432" s="162" t="s">
        <v>780</v>
      </c>
    </row>
    <row r="433" spans="1:65" s="2" customFormat="1" ht="21.75" customHeight="1">
      <c r="A433" s="28"/>
      <c r="B433" s="151"/>
      <c r="C433" s="180" t="s">
        <v>781</v>
      </c>
      <c r="D433" s="180" t="s">
        <v>209</v>
      </c>
      <c r="E433" s="181" t="s">
        <v>782</v>
      </c>
      <c r="F433" s="182" t="s">
        <v>783</v>
      </c>
      <c r="G433" s="183" t="s">
        <v>245</v>
      </c>
      <c r="H433" s="184">
        <v>5</v>
      </c>
      <c r="I433" s="184">
        <v>16.559999999999999</v>
      </c>
      <c r="J433" s="184">
        <f t="shared" si="20"/>
        <v>82.8</v>
      </c>
      <c r="K433" s="185"/>
      <c r="L433" s="186"/>
      <c r="M433" s="187" t="s">
        <v>1</v>
      </c>
      <c r="N433" s="188" t="s">
        <v>37</v>
      </c>
      <c r="O433" s="160">
        <v>0</v>
      </c>
      <c r="P433" s="160">
        <f t="shared" si="21"/>
        <v>0</v>
      </c>
      <c r="Q433" s="160">
        <v>0</v>
      </c>
      <c r="R433" s="160">
        <f t="shared" si="22"/>
        <v>0</v>
      </c>
      <c r="S433" s="160">
        <v>0</v>
      </c>
      <c r="T433" s="161">
        <f t="shared" si="23"/>
        <v>0</v>
      </c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R433" s="162" t="s">
        <v>368</v>
      </c>
      <c r="AT433" s="162" t="s">
        <v>209</v>
      </c>
      <c r="AU433" s="162" t="s">
        <v>84</v>
      </c>
      <c r="AY433" s="16" t="s">
        <v>167</v>
      </c>
      <c r="BE433" s="163">
        <f t="shared" si="24"/>
        <v>0</v>
      </c>
      <c r="BF433" s="163">
        <f t="shared" si="25"/>
        <v>82.8</v>
      </c>
      <c r="BG433" s="163">
        <f t="shared" si="26"/>
        <v>0</v>
      </c>
      <c r="BH433" s="163">
        <f t="shared" si="27"/>
        <v>0</v>
      </c>
      <c r="BI433" s="163">
        <f t="shared" si="28"/>
        <v>0</v>
      </c>
      <c r="BJ433" s="16" t="s">
        <v>84</v>
      </c>
      <c r="BK433" s="164">
        <f t="shared" si="29"/>
        <v>82.8</v>
      </c>
      <c r="BL433" s="16" t="s">
        <v>270</v>
      </c>
      <c r="BM433" s="162" t="s">
        <v>784</v>
      </c>
    </row>
    <row r="434" spans="1:65" s="2" customFormat="1" ht="21.75" customHeight="1">
      <c r="A434" s="28"/>
      <c r="B434" s="151"/>
      <c r="C434" s="180" t="s">
        <v>785</v>
      </c>
      <c r="D434" s="180" t="s">
        <v>209</v>
      </c>
      <c r="E434" s="181" t="s">
        <v>786</v>
      </c>
      <c r="F434" s="182" t="s">
        <v>787</v>
      </c>
      <c r="G434" s="183" t="s">
        <v>245</v>
      </c>
      <c r="H434" s="184">
        <v>2</v>
      </c>
      <c r="I434" s="184">
        <v>12.27</v>
      </c>
      <c r="J434" s="184">
        <f t="shared" si="20"/>
        <v>24.54</v>
      </c>
      <c r="K434" s="185"/>
      <c r="L434" s="186"/>
      <c r="M434" s="187" t="s">
        <v>1</v>
      </c>
      <c r="N434" s="188" t="s">
        <v>37</v>
      </c>
      <c r="O434" s="160">
        <v>0</v>
      </c>
      <c r="P434" s="160">
        <f t="shared" si="21"/>
        <v>0</v>
      </c>
      <c r="Q434" s="160">
        <v>0</v>
      </c>
      <c r="R434" s="160">
        <f t="shared" si="22"/>
        <v>0</v>
      </c>
      <c r="S434" s="160">
        <v>0</v>
      </c>
      <c r="T434" s="161">
        <f t="shared" si="23"/>
        <v>0</v>
      </c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R434" s="162" t="s">
        <v>368</v>
      </c>
      <c r="AT434" s="162" t="s">
        <v>209</v>
      </c>
      <c r="AU434" s="162" t="s">
        <v>84</v>
      </c>
      <c r="AY434" s="16" t="s">
        <v>167</v>
      </c>
      <c r="BE434" s="163">
        <f t="shared" si="24"/>
        <v>0</v>
      </c>
      <c r="BF434" s="163">
        <f t="shared" si="25"/>
        <v>24.54</v>
      </c>
      <c r="BG434" s="163">
        <f t="shared" si="26"/>
        <v>0</v>
      </c>
      <c r="BH434" s="163">
        <f t="shared" si="27"/>
        <v>0</v>
      </c>
      <c r="BI434" s="163">
        <f t="shared" si="28"/>
        <v>0</v>
      </c>
      <c r="BJ434" s="16" t="s">
        <v>84</v>
      </c>
      <c r="BK434" s="164">
        <f t="shared" si="29"/>
        <v>24.54</v>
      </c>
      <c r="BL434" s="16" t="s">
        <v>270</v>
      </c>
      <c r="BM434" s="162" t="s">
        <v>788</v>
      </c>
    </row>
    <row r="435" spans="1:65" s="2" customFormat="1" ht="16.5" customHeight="1">
      <c r="A435" s="28"/>
      <c r="B435" s="151"/>
      <c r="C435" s="180" t="s">
        <v>789</v>
      </c>
      <c r="D435" s="180" t="s">
        <v>209</v>
      </c>
      <c r="E435" s="181" t="s">
        <v>790</v>
      </c>
      <c r="F435" s="182" t="s">
        <v>791</v>
      </c>
      <c r="G435" s="183" t="s">
        <v>245</v>
      </c>
      <c r="H435" s="184">
        <v>1</v>
      </c>
      <c r="I435" s="184">
        <v>56</v>
      </c>
      <c r="J435" s="184">
        <f t="shared" si="20"/>
        <v>56</v>
      </c>
      <c r="K435" s="185"/>
      <c r="L435" s="186"/>
      <c r="M435" s="187" t="s">
        <v>1</v>
      </c>
      <c r="N435" s="188" t="s">
        <v>37</v>
      </c>
      <c r="O435" s="160">
        <v>0</v>
      </c>
      <c r="P435" s="160">
        <f t="shared" si="21"/>
        <v>0</v>
      </c>
      <c r="Q435" s="160">
        <v>0</v>
      </c>
      <c r="R435" s="160">
        <f t="shared" si="22"/>
        <v>0</v>
      </c>
      <c r="S435" s="160">
        <v>0</v>
      </c>
      <c r="T435" s="161">
        <f t="shared" si="23"/>
        <v>0</v>
      </c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R435" s="162" t="s">
        <v>368</v>
      </c>
      <c r="AT435" s="162" t="s">
        <v>209</v>
      </c>
      <c r="AU435" s="162" t="s">
        <v>84</v>
      </c>
      <c r="AY435" s="16" t="s">
        <v>167</v>
      </c>
      <c r="BE435" s="163">
        <f t="shared" si="24"/>
        <v>0</v>
      </c>
      <c r="BF435" s="163">
        <f t="shared" si="25"/>
        <v>56</v>
      </c>
      <c r="BG435" s="163">
        <f t="shared" si="26"/>
        <v>0</v>
      </c>
      <c r="BH435" s="163">
        <f t="shared" si="27"/>
        <v>0</v>
      </c>
      <c r="BI435" s="163">
        <f t="shared" si="28"/>
        <v>0</v>
      </c>
      <c r="BJ435" s="16" t="s">
        <v>84</v>
      </c>
      <c r="BK435" s="164">
        <f t="shared" si="29"/>
        <v>56</v>
      </c>
      <c r="BL435" s="16" t="s">
        <v>270</v>
      </c>
      <c r="BM435" s="162" t="s">
        <v>792</v>
      </c>
    </row>
    <row r="436" spans="1:65" s="2" customFormat="1" ht="16.5" customHeight="1">
      <c r="A436" s="28"/>
      <c r="B436" s="151"/>
      <c r="C436" s="180" t="s">
        <v>793</v>
      </c>
      <c r="D436" s="180" t="s">
        <v>209</v>
      </c>
      <c r="E436" s="181" t="s">
        <v>794</v>
      </c>
      <c r="F436" s="182" t="s">
        <v>795</v>
      </c>
      <c r="G436" s="183" t="s">
        <v>245</v>
      </c>
      <c r="H436" s="184">
        <v>1</v>
      </c>
      <c r="I436" s="184">
        <v>149.80000000000001</v>
      </c>
      <c r="J436" s="184">
        <f t="shared" si="20"/>
        <v>149.80000000000001</v>
      </c>
      <c r="K436" s="185"/>
      <c r="L436" s="186"/>
      <c r="M436" s="187" t="s">
        <v>1</v>
      </c>
      <c r="N436" s="188" t="s">
        <v>37</v>
      </c>
      <c r="O436" s="160">
        <v>0</v>
      </c>
      <c r="P436" s="160">
        <f t="shared" si="21"/>
        <v>0</v>
      </c>
      <c r="Q436" s="160">
        <v>0</v>
      </c>
      <c r="R436" s="160">
        <f t="shared" si="22"/>
        <v>0</v>
      </c>
      <c r="S436" s="160">
        <v>0</v>
      </c>
      <c r="T436" s="161">
        <f t="shared" si="23"/>
        <v>0</v>
      </c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R436" s="162" t="s">
        <v>368</v>
      </c>
      <c r="AT436" s="162" t="s">
        <v>209</v>
      </c>
      <c r="AU436" s="162" t="s">
        <v>84</v>
      </c>
      <c r="AY436" s="16" t="s">
        <v>167</v>
      </c>
      <c r="BE436" s="163">
        <f t="shared" si="24"/>
        <v>0</v>
      </c>
      <c r="BF436" s="163">
        <f t="shared" si="25"/>
        <v>149.80000000000001</v>
      </c>
      <c r="BG436" s="163">
        <f t="shared" si="26"/>
        <v>0</v>
      </c>
      <c r="BH436" s="163">
        <f t="shared" si="27"/>
        <v>0</v>
      </c>
      <c r="BI436" s="163">
        <f t="shared" si="28"/>
        <v>0</v>
      </c>
      <c r="BJ436" s="16" t="s">
        <v>84</v>
      </c>
      <c r="BK436" s="164">
        <f t="shared" si="29"/>
        <v>149.80000000000001</v>
      </c>
      <c r="BL436" s="16" t="s">
        <v>270</v>
      </c>
      <c r="BM436" s="162" t="s">
        <v>796</v>
      </c>
    </row>
    <row r="437" spans="1:65" s="2" customFormat="1" ht="21.75" customHeight="1">
      <c r="A437" s="28"/>
      <c r="B437" s="151"/>
      <c r="C437" s="152" t="s">
        <v>797</v>
      </c>
      <c r="D437" s="152" t="s">
        <v>169</v>
      </c>
      <c r="E437" s="153" t="s">
        <v>798</v>
      </c>
      <c r="F437" s="154" t="s">
        <v>799</v>
      </c>
      <c r="G437" s="155" t="s">
        <v>245</v>
      </c>
      <c r="H437" s="156">
        <v>7</v>
      </c>
      <c r="I437" s="156">
        <v>4.7649999999999997</v>
      </c>
      <c r="J437" s="156">
        <f t="shared" si="20"/>
        <v>33.354999999999997</v>
      </c>
      <c r="K437" s="157"/>
      <c r="L437" s="29"/>
      <c r="M437" s="158" t="s">
        <v>1</v>
      </c>
      <c r="N437" s="159" t="s">
        <v>37</v>
      </c>
      <c r="O437" s="160">
        <v>0</v>
      </c>
      <c r="P437" s="160">
        <f t="shared" si="21"/>
        <v>0</v>
      </c>
      <c r="Q437" s="160">
        <v>0</v>
      </c>
      <c r="R437" s="160">
        <f t="shared" si="22"/>
        <v>0</v>
      </c>
      <c r="S437" s="160">
        <v>0</v>
      </c>
      <c r="T437" s="161">
        <f t="shared" si="23"/>
        <v>0</v>
      </c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R437" s="162" t="s">
        <v>270</v>
      </c>
      <c r="AT437" s="162" t="s">
        <v>169</v>
      </c>
      <c r="AU437" s="162" t="s">
        <v>84</v>
      </c>
      <c r="AY437" s="16" t="s">
        <v>167</v>
      </c>
      <c r="BE437" s="163">
        <f t="shared" si="24"/>
        <v>0</v>
      </c>
      <c r="BF437" s="163">
        <f t="shared" si="25"/>
        <v>33.354999999999997</v>
      </c>
      <c r="BG437" s="163">
        <f t="shared" si="26"/>
        <v>0</v>
      </c>
      <c r="BH437" s="163">
        <f t="shared" si="27"/>
        <v>0</v>
      </c>
      <c r="BI437" s="163">
        <f t="shared" si="28"/>
        <v>0</v>
      </c>
      <c r="BJ437" s="16" t="s">
        <v>84</v>
      </c>
      <c r="BK437" s="164">
        <f t="shared" si="29"/>
        <v>33.354999999999997</v>
      </c>
      <c r="BL437" s="16" t="s">
        <v>270</v>
      </c>
      <c r="BM437" s="162" t="s">
        <v>800</v>
      </c>
    </row>
    <row r="438" spans="1:65" s="2" customFormat="1" ht="21.75" customHeight="1">
      <c r="A438" s="28"/>
      <c r="B438" s="151"/>
      <c r="C438" s="180" t="s">
        <v>801</v>
      </c>
      <c r="D438" s="180" t="s">
        <v>209</v>
      </c>
      <c r="E438" s="181" t="s">
        <v>802</v>
      </c>
      <c r="F438" s="182" t="s">
        <v>803</v>
      </c>
      <c r="G438" s="183" t="s">
        <v>245</v>
      </c>
      <c r="H438" s="184">
        <v>4</v>
      </c>
      <c r="I438" s="184">
        <v>26.88</v>
      </c>
      <c r="J438" s="184">
        <f t="shared" si="20"/>
        <v>107.52</v>
      </c>
      <c r="K438" s="185"/>
      <c r="L438" s="186"/>
      <c r="M438" s="187" t="s">
        <v>1</v>
      </c>
      <c r="N438" s="188" t="s">
        <v>37</v>
      </c>
      <c r="O438" s="160">
        <v>0</v>
      </c>
      <c r="P438" s="160">
        <f t="shared" si="21"/>
        <v>0</v>
      </c>
      <c r="Q438" s="160">
        <v>0</v>
      </c>
      <c r="R438" s="160">
        <f t="shared" si="22"/>
        <v>0</v>
      </c>
      <c r="S438" s="160">
        <v>0</v>
      </c>
      <c r="T438" s="161">
        <f t="shared" si="23"/>
        <v>0</v>
      </c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R438" s="162" t="s">
        <v>368</v>
      </c>
      <c r="AT438" s="162" t="s">
        <v>209</v>
      </c>
      <c r="AU438" s="162" t="s">
        <v>84</v>
      </c>
      <c r="AY438" s="16" t="s">
        <v>167</v>
      </c>
      <c r="BE438" s="163">
        <f t="shared" si="24"/>
        <v>0</v>
      </c>
      <c r="BF438" s="163">
        <f t="shared" si="25"/>
        <v>107.52</v>
      </c>
      <c r="BG438" s="163">
        <f t="shared" si="26"/>
        <v>0</v>
      </c>
      <c r="BH438" s="163">
        <f t="shared" si="27"/>
        <v>0</v>
      </c>
      <c r="BI438" s="163">
        <f t="shared" si="28"/>
        <v>0</v>
      </c>
      <c r="BJ438" s="16" t="s">
        <v>84</v>
      </c>
      <c r="BK438" s="164">
        <f t="shared" si="29"/>
        <v>107.52</v>
      </c>
      <c r="BL438" s="16" t="s">
        <v>270</v>
      </c>
      <c r="BM438" s="162" t="s">
        <v>804</v>
      </c>
    </row>
    <row r="439" spans="1:65" s="2" customFormat="1" ht="21.75" customHeight="1">
      <c r="A439" s="28"/>
      <c r="B439" s="151"/>
      <c r="C439" s="180" t="s">
        <v>805</v>
      </c>
      <c r="D439" s="180" t="s">
        <v>209</v>
      </c>
      <c r="E439" s="181" t="s">
        <v>806</v>
      </c>
      <c r="F439" s="182" t="s">
        <v>807</v>
      </c>
      <c r="G439" s="183" t="s">
        <v>245</v>
      </c>
      <c r="H439" s="184">
        <v>1</v>
      </c>
      <c r="I439" s="184">
        <v>38</v>
      </c>
      <c r="J439" s="184">
        <f t="shared" si="20"/>
        <v>38</v>
      </c>
      <c r="K439" s="185"/>
      <c r="L439" s="186"/>
      <c r="M439" s="187" t="s">
        <v>1</v>
      </c>
      <c r="N439" s="188" t="s">
        <v>37</v>
      </c>
      <c r="O439" s="160">
        <v>0</v>
      </c>
      <c r="P439" s="160">
        <f t="shared" si="21"/>
        <v>0</v>
      </c>
      <c r="Q439" s="160">
        <v>0</v>
      </c>
      <c r="R439" s="160">
        <f t="shared" si="22"/>
        <v>0</v>
      </c>
      <c r="S439" s="160">
        <v>0</v>
      </c>
      <c r="T439" s="161">
        <f t="shared" si="23"/>
        <v>0</v>
      </c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R439" s="162" t="s">
        <v>368</v>
      </c>
      <c r="AT439" s="162" t="s">
        <v>209</v>
      </c>
      <c r="AU439" s="162" t="s">
        <v>84</v>
      </c>
      <c r="AY439" s="16" t="s">
        <v>167</v>
      </c>
      <c r="BE439" s="163">
        <f t="shared" si="24"/>
        <v>0</v>
      </c>
      <c r="BF439" s="163">
        <f t="shared" si="25"/>
        <v>38</v>
      </c>
      <c r="BG439" s="163">
        <f t="shared" si="26"/>
        <v>0</v>
      </c>
      <c r="BH439" s="163">
        <f t="shared" si="27"/>
        <v>0</v>
      </c>
      <c r="BI439" s="163">
        <f t="shared" si="28"/>
        <v>0</v>
      </c>
      <c r="BJ439" s="16" t="s">
        <v>84</v>
      </c>
      <c r="BK439" s="164">
        <f t="shared" si="29"/>
        <v>38</v>
      </c>
      <c r="BL439" s="16" t="s">
        <v>270</v>
      </c>
      <c r="BM439" s="162" t="s">
        <v>808</v>
      </c>
    </row>
    <row r="440" spans="1:65" s="2" customFormat="1" ht="21.75" customHeight="1">
      <c r="A440" s="28"/>
      <c r="B440" s="151"/>
      <c r="C440" s="180" t="s">
        <v>809</v>
      </c>
      <c r="D440" s="180" t="s">
        <v>209</v>
      </c>
      <c r="E440" s="181" t="s">
        <v>810</v>
      </c>
      <c r="F440" s="182" t="s">
        <v>811</v>
      </c>
      <c r="G440" s="183" t="s">
        <v>245</v>
      </c>
      <c r="H440" s="184">
        <v>1</v>
      </c>
      <c r="I440" s="184">
        <v>60.65</v>
      </c>
      <c r="J440" s="184">
        <f t="shared" si="20"/>
        <v>60.65</v>
      </c>
      <c r="K440" s="185"/>
      <c r="L440" s="186"/>
      <c r="M440" s="187" t="s">
        <v>1</v>
      </c>
      <c r="N440" s="188" t="s">
        <v>37</v>
      </c>
      <c r="O440" s="160">
        <v>0</v>
      </c>
      <c r="P440" s="160">
        <f t="shared" si="21"/>
        <v>0</v>
      </c>
      <c r="Q440" s="160">
        <v>0</v>
      </c>
      <c r="R440" s="160">
        <f t="shared" si="22"/>
        <v>0</v>
      </c>
      <c r="S440" s="160">
        <v>0</v>
      </c>
      <c r="T440" s="161">
        <f t="shared" si="23"/>
        <v>0</v>
      </c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R440" s="162" t="s">
        <v>368</v>
      </c>
      <c r="AT440" s="162" t="s">
        <v>209</v>
      </c>
      <c r="AU440" s="162" t="s">
        <v>84</v>
      </c>
      <c r="AY440" s="16" t="s">
        <v>167</v>
      </c>
      <c r="BE440" s="163">
        <f t="shared" si="24"/>
        <v>0</v>
      </c>
      <c r="BF440" s="163">
        <f t="shared" si="25"/>
        <v>60.65</v>
      </c>
      <c r="BG440" s="163">
        <f t="shared" si="26"/>
        <v>0</v>
      </c>
      <c r="BH440" s="163">
        <f t="shared" si="27"/>
        <v>0</v>
      </c>
      <c r="BI440" s="163">
        <f t="shared" si="28"/>
        <v>0</v>
      </c>
      <c r="BJ440" s="16" t="s">
        <v>84</v>
      </c>
      <c r="BK440" s="164">
        <f t="shared" si="29"/>
        <v>60.65</v>
      </c>
      <c r="BL440" s="16" t="s">
        <v>270</v>
      </c>
      <c r="BM440" s="162" t="s">
        <v>812</v>
      </c>
    </row>
    <row r="441" spans="1:65" s="2" customFormat="1" ht="33" customHeight="1">
      <c r="A441" s="28"/>
      <c r="B441" s="151"/>
      <c r="C441" s="180" t="s">
        <v>813</v>
      </c>
      <c r="D441" s="180" t="s">
        <v>209</v>
      </c>
      <c r="E441" s="181" t="s">
        <v>814</v>
      </c>
      <c r="F441" s="182" t="s">
        <v>815</v>
      </c>
      <c r="G441" s="183" t="s">
        <v>245</v>
      </c>
      <c r="H441" s="184">
        <v>1</v>
      </c>
      <c r="I441" s="184">
        <v>644</v>
      </c>
      <c r="J441" s="184">
        <f t="shared" si="20"/>
        <v>644</v>
      </c>
      <c r="K441" s="185"/>
      <c r="L441" s="186"/>
      <c r="M441" s="187" t="s">
        <v>1</v>
      </c>
      <c r="N441" s="188" t="s">
        <v>37</v>
      </c>
      <c r="O441" s="160">
        <v>0</v>
      </c>
      <c r="P441" s="160">
        <f t="shared" si="21"/>
        <v>0</v>
      </c>
      <c r="Q441" s="160">
        <v>0</v>
      </c>
      <c r="R441" s="160">
        <f t="shared" si="22"/>
        <v>0</v>
      </c>
      <c r="S441" s="160">
        <v>0</v>
      </c>
      <c r="T441" s="161">
        <f t="shared" si="23"/>
        <v>0</v>
      </c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R441" s="162" t="s">
        <v>368</v>
      </c>
      <c r="AT441" s="162" t="s">
        <v>209</v>
      </c>
      <c r="AU441" s="162" t="s">
        <v>84</v>
      </c>
      <c r="AY441" s="16" t="s">
        <v>167</v>
      </c>
      <c r="BE441" s="163">
        <f t="shared" si="24"/>
        <v>0</v>
      </c>
      <c r="BF441" s="163">
        <f t="shared" si="25"/>
        <v>644</v>
      </c>
      <c r="BG441" s="163">
        <f t="shared" si="26"/>
        <v>0</v>
      </c>
      <c r="BH441" s="163">
        <f t="shared" si="27"/>
        <v>0</v>
      </c>
      <c r="BI441" s="163">
        <f t="shared" si="28"/>
        <v>0</v>
      </c>
      <c r="BJ441" s="16" t="s">
        <v>84</v>
      </c>
      <c r="BK441" s="164">
        <f t="shared" si="29"/>
        <v>644</v>
      </c>
      <c r="BL441" s="16" t="s">
        <v>270</v>
      </c>
      <c r="BM441" s="162" t="s">
        <v>816</v>
      </c>
    </row>
    <row r="442" spans="1:65" s="2" customFormat="1" ht="16.5" customHeight="1">
      <c r="A442" s="28"/>
      <c r="B442" s="151"/>
      <c r="C442" s="152" t="s">
        <v>817</v>
      </c>
      <c r="D442" s="152" t="s">
        <v>169</v>
      </c>
      <c r="E442" s="153" t="s">
        <v>818</v>
      </c>
      <c r="F442" s="154" t="s">
        <v>819</v>
      </c>
      <c r="G442" s="155" t="s">
        <v>820</v>
      </c>
      <c r="H442" s="156">
        <v>2</v>
      </c>
      <c r="I442" s="156">
        <v>49.743000000000002</v>
      </c>
      <c r="J442" s="156">
        <f t="shared" si="20"/>
        <v>99.486000000000004</v>
      </c>
      <c r="K442" s="157"/>
      <c r="L442" s="29"/>
      <c r="M442" s="158" t="s">
        <v>1</v>
      </c>
      <c r="N442" s="159" t="s">
        <v>37</v>
      </c>
      <c r="O442" s="160">
        <v>0</v>
      </c>
      <c r="P442" s="160">
        <f t="shared" si="21"/>
        <v>0</v>
      </c>
      <c r="Q442" s="160">
        <v>0</v>
      </c>
      <c r="R442" s="160">
        <f t="shared" si="22"/>
        <v>0</v>
      </c>
      <c r="S442" s="160">
        <v>0</v>
      </c>
      <c r="T442" s="161">
        <f t="shared" si="23"/>
        <v>0</v>
      </c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R442" s="162" t="s">
        <v>270</v>
      </c>
      <c r="AT442" s="162" t="s">
        <v>169</v>
      </c>
      <c r="AU442" s="162" t="s">
        <v>84</v>
      </c>
      <c r="AY442" s="16" t="s">
        <v>167</v>
      </c>
      <c r="BE442" s="163">
        <f t="shared" si="24"/>
        <v>0</v>
      </c>
      <c r="BF442" s="163">
        <f t="shared" si="25"/>
        <v>99.486000000000004</v>
      </c>
      <c r="BG442" s="163">
        <f t="shared" si="26"/>
        <v>0</v>
      </c>
      <c r="BH442" s="163">
        <f t="shared" si="27"/>
        <v>0</v>
      </c>
      <c r="BI442" s="163">
        <f t="shared" si="28"/>
        <v>0</v>
      </c>
      <c r="BJ442" s="16" t="s">
        <v>84</v>
      </c>
      <c r="BK442" s="164">
        <f t="shared" si="29"/>
        <v>99.486000000000004</v>
      </c>
      <c r="BL442" s="16" t="s">
        <v>270</v>
      </c>
      <c r="BM442" s="162" t="s">
        <v>821</v>
      </c>
    </row>
    <row r="443" spans="1:65" s="2" customFormat="1" ht="16.5" customHeight="1">
      <c r="A443" s="28"/>
      <c r="B443" s="151"/>
      <c r="C443" s="180" t="s">
        <v>822</v>
      </c>
      <c r="D443" s="180" t="s">
        <v>209</v>
      </c>
      <c r="E443" s="181" t="s">
        <v>823</v>
      </c>
      <c r="F443" s="182" t="s">
        <v>824</v>
      </c>
      <c r="G443" s="183" t="s">
        <v>245</v>
      </c>
      <c r="H443" s="184">
        <v>2</v>
      </c>
      <c r="I443" s="184">
        <v>242.8</v>
      </c>
      <c r="J443" s="184">
        <f t="shared" si="20"/>
        <v>485.6</v>
      </c>
      <c r="K443" s="185"/>
      <c r="L443" s="186"/>
      <c r="M443" s="187" t="s">
        <v>1</v>
      </c>
      <c r="N443" s="188" t="s">
        <v>37</v>
      </c>
      <c r="O443" s="160">
        <v>0</v>
      </c>
      <c r="P443" s="160">
        <f t="shared" si="21"/>
        <v>0</v>
      </c>
      <c r="Q443" s="160">
        <v>0</v>
      </c>
      <c r="R443" s="160">
        <f t="shared" si="22"/>
        <v>0</v>
      </c>
      <c r="S443" s="160">
        <v>0</v>
      </c>
      <c r="T443" s="161">
        <f t="shared" si="23"/>
        <v>0</v>
      </c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R443" s="162" t="s">
        <v>368</v>
      </c>
      <c r="AT443" s="162" t="s">
        <v>209</v>
      </c>
      <c r="AU443" s="162" t="s">
        <v>84</v>
      </c>
      <c r="AY443" s="16" t="s">
        <v>167</v>
      </c>
      <c r="BE443" s="163">
        <f t="shared" si="24"/>
        <v>0</v>
      </c>
      <c r="BF443" s="163">
        <f t="shared" si="25"/>
        <v>485.6</v>
      </c>
      <c r="BG443" s="163">
        <f t="shared" si="26"/>
        <v>0</v>
      </c>
      <c r="BH443" s="163">
        <f t="shared" si="27"/>
        <v>0</v>
      </c>
      <c r="BI443" s="163">
        <f t="shared" si="28"/>
        <v>0</v>
      </c>
      <c r="BJ443" s="16" t="s">
        <v>84</v>
      </c>
      <c r="BK443" s="164">
        <f t="shared" si="29"/>
        <v>485.6</v>
      </c>
      <c r="BL443" s="16" t="s">
        <v>270</v>
      </c>
      <c r="BM443" s="162" t="s">
        <v>825</v>
      </c>
    </row>
    <row r="444" spans="1:65" s="2" customFormat="1" ht="21.75" customHeight="1">
      <c r="A444" s="28"/>
      <c r="B444" s="151"/>
      <c r="C444" s="152" t="s">
        <v>826</v>
      </c>
      <c r="D444" s="152" t="s">
        <v>169</v>
      </c>
      <c r="E444" s="153" t="s">
        <v>827</v>
      </c>
      <c r="F444" s="154" t="s">
        <v>828</v>
      </c>
      <c r="G444" s="155" t="s">
        <v>245</v>
      </c>
      <c r="H444" s="156">
        <v>1</v>
      </c>
      <c r="I444" s="156">
        <v>10.153</v>
      </c>
      <c r="J444" s="156">
        <f t="shared" si="20"/>
        <v>10.153</v>
      </c>
      <c r="K444" s="157"/>
      <c r="L444" s="29"/>
      <c r="M444" s="158" t="s">
        <v>1</v>
      </c>
      <c r="N444" s="159" t="s">
        <v>37</v>
      </c>
      <c r="O444" s="160">
        <v>0</v>
      </c>
      <c r="P444" s="160">
        <f t="shared" si="21"/>
        <v>0</v>
      </c>
      <c r="Q444" s="160">
        <v>1.91E-3</v>
      </c>
      <c r="R444" s="160">
        <f t="shared" si="22"/>
        <v>1.91E-3</v>
      </c>
      <c r="S444" s="160">
        <v>0</v>
      </c>
      <c r="T444" s="161">
        <f t="shared" si="23"/>
        <v>0</v>
      </c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R444" s="162" t="s">
        <v>270</v>
      </c>
      <c r="AT444" s="162" t="s">
        <v>169</v>
      </c>
      <c r="AU444" s="162" t="s">
        <v>84</v>
      </c>
      <c r="AY444" s="16" t="s">
        <v>167</v>
      </c>
      <c r="BE444" s="163">
        <f t="shared" si="24"/>
        <v>0</v>
      </c>
      <c r="BF444" s="163">
        <f t="shared" si="25"/>
        <v>10.153</v>
      </c>
      <c r="BG444" s="163">
        <f t="shared" si="26"/>
        <v>0</v>
      </c>
      <c r="BH444" s="163">
        <f t="shared" si="27"/>
        <v>0</v>
      </c>
      <c r="BI444" s="163">
        <f t="shared" si="28"/>
        <v>0</v>
      </c>
      <c r="BJ444" s="16" t="s">
        <v>84</v>
      </c>
      <c r="BK444" s="164">
        <f t="shared" si="29"/>
        <v>10.153</v>
      </c>
      <c r="BL444" s="16" t="s">
        <v>270</v>
      </c>
      <c r="BM444" s="162" t="s">
        <v>829</v>
      </c>
    </row>
    <row r="445" spans="1:65" s="2" customFormat="1" ht="16.5" customHeight="1">
      <c r="A445" s="28"/>
      <c r="B445" s="151"/>
      <c r="C445" s="180" t="s">
        <v>830</v>
      </c>
      <c r="D445" s="180" t="s">
        <v>209</v>
      </c>
      <c r="E445" s="181" t="s">
        <v>831</v>
      </c>
      <c r="F445" s="182" t="s">
        <v>832</v>
      </c>
      <c r="G445" s="183" t="s">
        <v>245</v>
      </c>
      <c r="H445" s="184">
        <v>1</v>
      </c>
      <c r="I445" s="184">
        <v>33.414999999999999</v>
      </c>
      <c r="J445" s="184">
        <f t="shared" si="20"/>
        <v>33.414999999999999</v>
      </c>
      <c r="K445" s="185"/>
      <c r="L445" s="186"/>
      <c r="M445" s="187" t="s">
        <v>1</v>
      </c>
      <c r="N445" s="188" t="s">
        <v>37</v>
      </c>
      <c r="O445" s="160">
        <v>0</v>
      </c>
      <c r="P445" s="160">
        <f t="shared" si="21"/>
        <v>0</v>
      </c>
      <c r="Q445" s="160">
        <v>8.1999999999999998E-4</v>
      </c>
      <c r="R445" s="160">
        <f t="shared" si="22"/>
        <v>8.1999999999999998E-4</v>
      </c>
      <c r="S445" s="160">
        <v>0</v>
      </c>
      <c r="T445" s="161">
        <f t="shared" si="23"/>
        <v>0</v>
      </c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R445" s="162" t="s">
        <v>368</v>
      </c>
      <c r="AT445" s="162" t="s">
        <v>209</v>
      </c>
      <c r="AU445" s="162" t="s">
        <v>84</v>
      </c>
      <c r="AY445" s="16" t="s">
        <v>167</v>
      </c>
      <c r="BE445" s="163">
        <f t="shared" si="24"/>
        <v>0</v>
      </c>
      <c r="BF445" s="163">
        <f t="shared" si="25"/>
        <v>33.414999999999999</v>
      </c>
      <c r="BG445" s="163">
        <f t="shared" si="26"/>
        <v>0</v>
      </c>
      <c r="BH445" s="163">
        <f t="shared" si="27"/>
        <v>0</v>
      </c>
      <c r="BI445" s="163">
        <f t="shared" si="28"/>
        <v>0</v>
      </c>
      <c r="BJ445" s="16" t="s">
        <v>84</v>
      </c>
      <c r="BK445" s="164">
        <f t="shared" si="29"/>
        <v>33.414999999999999</v>
      </c>
      <c r="BL445" s="16" t="s">
        <v>270</v>
      </c>
      <c r="BM445" s="162" t="s">
        <v>833</v>
      </c>
    </row>
    <row r="446" spans="1:65" s="2" customFormat="1" ht="21.75" customHeight="1">
      <c r="A446" s="28"/>
      <c r="B446" s="151"/>
      <c r="C446" s="152" t="s">
        <v>834</v>
      </c>
      <c r="D446" s="152" t="s">
        <v>169</v>
      </c>
      <c r="E446" s="153" t="s">
        <v>835</v>
      </c>
      <c r="F446" s="154" t="s">
        <v>836</v>
      </c>
      <c r="G446" s="155" t="s">
        <v>245</v>
      </c>
      <c r="H446" s="156">
        <v>1</v>
      </c>
      <c r="I446" s="156">
        <v>15.444000000000001</v>
      </c>
      <c r="J446" s="156">
        <f t="shared" si="20"/>
        <v>15.444000000000001</v>
      </c>
      <c r="K446" s="157"/>
      <c r="L446" s="29"/>
      <c r="M446" s="158" t="s">
        <v>1</v>
      </c>
      <c r="N446" s="159" t="s">
        <v>37</v>
      </c>
      <c r="O446" s="160">
        <v>0</v>
      </c>
      <c r="P446" s="160">
        <f t="shared" si="21"/>
        <v>0</v>
      </c>
      <c r="Q446" s="160">
        <v>0</v>
      </c>
      <c r="R446" s="160">
        <f t="shared" si="22"/>
        <v>0</v>
      </c>
      <c r="S446" s="160">
        <v>0</v>
      </c>
      <c r="T446" s="161">
        <f t="shared" si="23"/>
        <v>0</v>
      </c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R446" s="162" t="s">
        <v>270</v>
      </c>
      <c r="AT446" s="162" t="s">
        <v>169</v>
      </c>
      <c r="AU446" s="162" t="s">
        <v>84</v>
      </c>
      <c r="AY446" s="16" t="s">
        <v>167</v>
      </c>
      <c r="BE446" s="163">
        <f t="shared" si="24"/>
        <v>0</v>
      </c>
      <c r="BF446" s="163">
        <f t="shared" si="25"/>
        <v>15.444000000000001</v>
      </c>
      <c r="BG446" s="163">
        <f t="shared" si="26"/>
        <v>0</v>
      </c>
      <c r="BH446" s="163">
        <f t="shared" si="27"/>
        <v>0</v>
      </c>
      <c r="BI446" s="163">
        <f t="shared" si="28"/>
        <v>0</v>
      </c>
      <c r="BJ446" s="16" t="s">
        <v>84</v>
      </c>
      <c r="BK446" s="164">
        <f t="shared" si="29"/>
        <v>15.444000000000001</v>
      </c>
      <c r="BL446" s="16" t="s">
        <v>270</v>
      </c>
      <c r="BM446" s="162" t="s">
        <v>837</v>
      </c>
    </row>
    <row r="447" spans="1:65" s="2" customFormat="1" ht="16.5" customHeight="1">
      <c r="A447" s="28"/>
      <c r="B447" s="151"/>
      <c r="C447" s="180" t="s">
        <v>838</v>
      </c>
      <c r="D447" s="180" t="s">
        <v>209</v>
      </c>
      <c r="E447" s="181" t="s">
        <v>839</v>
      </c>
      <c r="F447" s="182" t="s">
        <v>840</v>
      </c>
      <c r="G447" s="183" t="s">
        <v>245</v>
      </c>
      <c r="H447" s="184">
        <v>1</v>
      </c>
      <c r="I447" s="184">
        <v>257.27499999999998</v>
      </c>
      <c r="J447" s="184">
        <f t="shared" si="20"/>
        <v>257.27499999999998</v>
      </c>
      <c r="K447" s="185"/>
      <c r="L447" s="186"/>
      <c r="M447" s="187" t="s">
        <v>1</v>
      </c>
      <c r="N447" s="188" t="s">
        <v>37</v>
      </c>
      <c r="O447" s="160">
        <v>0</v>
      </c>
      <c r="P447" s="160">
        <f t="shared" si="21"/>
        <v>0</v>
      </c>
      <c r="Q447" s="160">
        <v>0</v>
      </c>
      <c r="R447" s="160">
        <f t="shared" si="22"/>
        <v>0</v>
      </c>
      <c r="S447" s="160">
        <v>0</v>
      </c>
      <c r="T447" s="161">
        <f t="shared" si="23"/>
        <v>0</v>
      </c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R447" s="162" t="s">
        <v>368</v>
      </c>
      <c r="AT447" s="162" t="s">
        <v>209</v>
      </c>
      <c r="AU447" s="162" t="s">
        <v>84</v>
      </c>
      <c r="AY447" s="16" t="s">
        <v>167</v>
      </c>
      <c r="BE447" s="163">
        <f t="shared" si="24"/>
        <v>0</v>
      </c>
      <c r="BF447" s="163">
        <f t="shared" si="25"/>
        <v>257.27499999999998</v>
      </c>
      <c r="BG447" s="163">
        <f t="shared" si="26"/>
        <v>0</v>
      </c>
      <c r="BH447" s="163">
        <f t="shared" si="27"/>
        <v>0</v>
      </c>
      <c r="BI447" s="163">
        <f t="shared" si="28"/>
        <v>0</v>
      </c>
      <c r="BJ447" s="16" t="s">
        <v>84</v>
      </c>
      <c r="BK447" s="164">
        <f t="shared" si="29"/>
        <v>257.27499999999998</v>
      </c>
      <c r="BL447" s="16" t="s">
        <v>270</v>
      </c>
      <c r="BM447" s="162" t="s">
        <v>841</v>
      </c>
    </row>
    <row r="448" spans="1:65" s="2" customFormat="1" ht="21.75" customHeight="1">
      <c r="A448" s="28"/>
      <c r="B448" s="151"/>
      <c r="C448" s="152" t="s">
        <v>842</v>
      </c>
      <c r="D448" s="152" t="s">
        <v>169</v>
      </c>
      <c r="E448" s="153" t="s">
        <v>843</v>
      </c>
      <c r="F448" s="154" t="s">
        <v>844</v>
      </c>
      <c r="G448" s="155" t="s">
        <v>434</v>
      </c>
      <c r="H448" s="156">
        <v>256</v>
      </c>
      <c r="I448" s="156">
        <v>1.2390000000000001</v>
      </c>
      <c r="J448" s="156">
        <f t="shared" si="20"/>
        <v>317.18400000000003</v>
      </c>
      <c r="K448" s="157"/>
      <c r="L448" s="29"/>
      <c r="M448" s="158" t="s">
        <v>1</v>
      </c>
      <c r="N448" s="159" t="s">
        <v>37</v>
      </c>
      <c r="O448" s="160">
        <v>0</v>
      </c>
      <c r="P448" s="160">
        <f t="shared" si="21"/>
        <v>0</v>
      </c>
      <c r="Q448" s="160">
        <v>0</v>
      </c>
      <c r="R448" s="160">
        <f t="shared" si="22"/>
        <v>0</v>
      </c>
      <c r="S448" s="160">
        <v>0</v>
      </c>
      <c r="T448" s="161">
        <f t="shared" si="23"/>
        <v>0</v>
      </c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R448" s="162" t="s">
        <v>270</v>
      </c>
      <c r="AT448" s="162" t="s">
        <v>169</v>
      </c>
      <c r="AU448" s="162" t="s">
        <v>84</v>
      </c>
      <c r="AY448" s="16" t="s">
        <v>167</v>
      </c>
      <c r="BE448" s="163">
        <f t="shared" si="24"/>
        <v>0</v>
      </c>
      <c r="BF448" s="163">
        <f t="shared" si="25"/>
        <v>317.18400000000003</v>
      </c>
      <c r="BG448" s="163">
        <f t="shared" si="26"/>
        <v>0</v>
      </c>
      <c r="BH448" s="163">
        <f t="shared" si="27"/>
        <v>0</v>
      </c>
      <c r="BI448" s="163">
        <f t="shared" si="28"/>
        <v>0</v>
      </c>
      <c r="BJ448" s="16" t="s">
        <v>84</v>
      </c>
      <c r="BK448" s="164">
        <f t="shared" si="29"/>
        <v>317.18400000000003</v>
      </c>
      <c r="BL448" s="16" t="s">
        <v>270</v>
      </c>
      <c r="BM448" s="162" t="s">
        <v>845</v>
      </c>
    </row>
    <row r="449" spans="1:65" s="2" customFormat="1" ht="21.75" customHeight="1">
      <c r="A449" s="28"/>
      <c r="B449" s="151"/>
      <c r="C449" s="152" t="s">
        <v>846</v>
      </c>
      <c r="D449" s="152" t="s">
        <v>169</v>
      </c>
      <c r="E449" s="153" t="s">
        <v>847</v>
      </c>
      <c r="F449" s="154" t="s">
        <v>848</v>
      </c>
      <c r="G449" s="155" t="s">
        <v>434</v>
      </c>
      <c r="H449" s="156">
        <v>256</v>
      </c>
      <c r="I449" s="156">
        <v>0.84799999999999998</v>
      </c>
      <c r="J449" s="156">
        <f t="shared" si="20"/>
        <v>217.08799999999999</v>
      </c>
      <c r="K449" s="157"/>
      <c r="L449" s="29"/>
      <c r="M449" s="158" t="s">
        <v>1</v>
      </c>
      <c r="N449" s="159" t="s">
        <v>37</v>
      </c>
      <c r="O449" s="160">
        <v>0</v>
      </c>
      <c r="P449" s="160">
        <f t="shared" si="21"/>
        <v>0</v>
      </c>
      <c r="Q449" s="160">
        <v>0</v>
      </c>
      <c r="R449" s="160">
        <f t="shared" si="22"/>
        <v>0</v>
      </c>
      <c r="S449" s="160">
        <v>0</v>
      </c>
      <c r="T449" s="161">
        <f t="shared" si="23"/>
        <v>0</v>
      </c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R449" s="162" t="s">
        <v>270</v>
      </c>
      <c r="AT449" s="162" t="s">
        <v>169</v>
      </c>
      <c r="AU449" s="162" t="s">
        <v>84</v>
      </c>
      <c r="AY449" s="16" t="s">
        <v>167</v>
      </c>
      <c r="BE449" s="163">
        <f t="shared" si="24"/>
        <v>0</v>
      </c>
      <c r="BF449" s="163">
        <f t="shared" si="25"/>
        <v>217.08799999999999</v>
      </c>
      <c r="BG449" s="163">
        <f t="shared" si="26"/>
        <v>0</v>
      </c>
      <c r="BH449" s="163">
        <f t="shared" si="27"/>
        <v>0</v>
      </c>
      <c r="BI449" s="163">
        <f t="shared" si="28"/>
        <v>0</v>
      </c>
      <c r="BJ449" s="16" t="s">
        <v>84</v>
      </c>
      <c r="BK449" s="164">
        <f t="shared" si="29"/>
        <v>217.08799999999999</v>
      </c>
      <c r="BL449" s="16" t="s">
        <v>270</v>
      </c>
      <c r="BM449" s="162" t="s">
        <v>849</v>
      </c>
    </row>
    <row r="450" spans="1:65" s="2" customFormat="1" ht="21.75" customHeight="1">
      <c r="A450" s="28"/>
      <c r="B450" s="151"/>
      <c r="C450" s="152" t="s">
        <v>850</v>
      </c>
      <c r="D450" s="152" t="s">
        <v>169</v>
      </c>
      <c r="E450" s="153" t="s">
        <v>851</v>
      </c>
      <c r="F450" s="154" t="s">
        <v>852</v>
      </c>
      <c r="G450" s="155" t="s">
        <v>705</v>
      </c>
      <c r="H450" s="156">
        <v>73.959999999999994</v>
      </c>
      <c r="I450" s="156">
        <v>0.7</v>
      </c>
      <c r="J450" s="156">
        <f t="shared" si="20"/>
        <v>51.771999999999998</v>
      </c>
      <c r="K450" s="157"/>
      <c r="L450" s="29"/>
      <c r="M450" s="158" t="s">
        <v>1</v>
      </c>
      <c r="N450" s="159" t="s">
        <v>37</v>
      </c>
      <c r="O450" s="160">
        <v>0</v>
      </c>
      <c r="P450" s="160">
        <f t="shared" si="21"/>
        <v>0</v>
      </c>
      <c r="Q450" s="160">
        <v>0</v>
      </c>
      <c r="R450" s="160">
        <f t="shared" si="22"/>
        <v>0</v>
      </c>
      <c r="S450" s="160">
        <v>0</v>
      </c>
      <c r="T450" s="161">
        <f t="shared" si="23"/>
        <v>0</v>
      </c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R450" s="162" t="s">
        <v>270</v>
      </c>
      <c r="AT450" s="162" t="s">
        <v>169</v>
      </c>
      <c r="AU450" s="162" t="s">
        <v>84</v>
      </c>
      <c r="AY450" s="16" t="s">
        <v>167</v>
      </c>
      <c r="BE450" s="163">
        <f t="shared" si="24"/>
        <v>0</v>
      </c>
      <c r="BF450" s="163">
        <f t="shared" si="25"/>
        <v>51.771999999999998</v>
      </c>
      <c r="BG450" s="163">
        <f t="shared" si="26"/>
        <v>0</v>
      </c>
      <c r="BH450" s="163">
        <f t="shared" si="27"/>
        <v>0</v>
      </c>
      <c r="BI450" s="163">
        <f t="shared" si="28"/>
        <v>0</v>
      </c>
      <c r="BJ450" s="16" t="s">
        <v>84</v>
      </c>
      <c r="BK450" s="164">
        <f t="shared" si="29"/>
        <v>51.771999999999998</v>
      </c>
      <c r="BL450" s="16" t="s">
        <v>270</v>
      </c>
      <c r="BM450" s="162" t="s">
        <v>853</v>
      </c>
    </row>
    <row r="451" spans="1:65" s="12" customFormat="1" ht="22.9" customHeight="1">
      <c r="B451" s="139"/>
      <c r="D451" s="140" t="s">
        <v>70</v>
      </c>
      <c r="E451" s="149" t="s">
        <v>854</v>
      </c>
      <c r="F451" s="149" t="s">
        <v>855</v>
      </c>
      <c r="J451" s="150">
        <f>BK451</f>
        <v>338.64900000000006</v>
      </c>
      <c r="L451" s="139"/>
      <c r="M451" s="143"/>
      <c r="N451" s="144"/>
      <c r="O451" s="144"/>
      <c r="P451" s="145">
        <f>SUM(P452:P462)</f>
        <v>0</v>
      </c>
      <c r="Q451" s="144"/>
      <c r="R451" s="145">
        <f>SUM(R452:R462)</f>
        <v>0</v>
      </c>
      <c r="S451" s="144"/>
      <c r="T451" s="146">
        <f>SUM(T452:T462)</f>
        <v>0</v>
      </c>
      <c r="AR451" s="140" t="s">
        <v>84</v>
      </c>
      <c r="AT451" s="147" t="s">
        <v>70</v>
      </c>
      <c r="AU451" s="147" t="s">
        <v>78</v>
      </c>
      <c r="AY451" s="140" t="s">
        <v>167</v>
      </c>
      <c r="BK451" s="148">
        <f>SUM(BK452:BK462)</f>
        <v>338.64900000000006</v>
      </c>
    </row>
    <row r="452" spans="1:65" s="2" customFormat="1" ht="21.75" customHeight="1">
      <c r="A452" s="28"/>
      <c r="B452" s="151"/>
      <c r="C452" s="152" t="s">
        <v>856</v>
      </c>
      <c r="D452" s="152" t="s">
        <v>169</v>
      </c>
      <c r="E452" s="153" t="s">
        <v>857</v>
      </c>
      <c r="F452" s="154" t="s">
        <v>858</v>
      </c>
      <c r="G452" s="155" t="s">
        <v>434</v>
      </c>
      <c r="H452" s="156">
        <v>4</v>
      </c>
      <c r="I452" s="156">
        <v>10.695</v>
      </c>
      <c r="J452" s="156">
        <f t="shared" ref="J452:J462" si="30">ROUND(I452*H452,3)</f>
        <v>42.78</v>
      </c>
      <c r="K452" s="157"/>
      <c r="L452" s="29"/>
      <c r="M452" s="158" t="s">
        <v>1</v>
      </c>
      <c r="N452" s="159" t="s">
        <v>37</v>
      </c>
      <c r="O452" s="160">
        <v>0</v>
      </c>
      <c r="P452" s="160">
        <f t="shared" ref="P452:P462" si="31">O452*H452</f>
        <v>0</v>
      </c>
      <c r="Q452" s="160">
        <v>0</v>
      </c>
      <c r="R452" s="160">
        <f t="shared" ref="R452:R462" si="32">Q452*H452</f>
        <v>0</v>
      </c>
      <c r="S452" s="160">
        <v>0</v>
      </c>
      <c r="T452" s="161">
        <f t="shared" ref="T452:T462" si="33">S452*H452</f>
        <v>0</v>
      </c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R452" s="162" t="s">
        <v>270</v>
      </c>
      <c r="AT452" s="162" t="s">
        <v>169</v>
      </c>
      <c r="AU452" s="162" t="s">
        <v>84</v>
      </c>
      <c r="AY452" s="16" t="s">
        <v>167</v>
      </c>
      <c r="BE452" s="163">
        <f t="shared" ref="BE452:BE462" si="34">IF(N452="základná",J452,0)</f>
        <v>0</v>
      </c>
      <c r="BF452" s="163">
        <f t="shared" ref="BF452:BF462" si="35">IF(N452="znížená",J452,0)</f>
        <v>42.78</v>
      </c>
      <c r="BG452" s="163">
        <f t="shared" ref="BG452:BG462" si="36">IF(N452="zákl. prenesená",J452,0)</f>
        <v>0</v>
      </c>
      <c r="BH452" s="163">
        <f t="shared" ref="BH452:BH462" si="37">IF(N452="zníž. prenesená",J452,0)</f>
        <v>0</v>
      </c>
      <c r="BI452" s="163">
        <f t="shared" ref="BI452:BI462" si="38">IF(N452="nulová",J452,0)</f>
        <v>0</v>
      </c>
      <c r="BJ452" s="16" t="s">
        <v>84</v>
      </c>
      <c r="BK452" s="164">
        <f t="shared" ref="BK452:BK462" si="39">ROUND(I452*H452,3)</f>
        <v>42.78</v>
      </c>
      <c r="BL452" s="16" t="s">
        <v>270</v>
      </c>
      <c r="BM452" s="162" t="s">
        <v>859</v>
      </c>
    </row>
    <row r="453" spans="1:65" s="2" customFormat="1" ht="21.75" customHeight="1">
      <c r="A453" s="28"/>
      <c r="B453" s="151"/>
      <c r="C453" s="152" t="s">
        <v>860</v>
      </c>
      <c r="D453" s="152" t="s">
        <v>169</v>
      </c>
      <c r="E453" s="153" t="s">
        <v>861</v>
      </c>
      <c r="F453" s="154" t="s">
        <v>862</v>
      </c>
      <c r="G453" s="155" t="s">
        <v>434</v>
      </c>
      <c r="H453" s="156">
        <v>14</v>
      </c>
      <c r="I453" s="156">
        <v>12.292999999999999</v>
      </c>
      <c r="J453" s="156">
        <f t="shared" si="30"/>
        <v>172.102</v>
      </c>
      <c r="K453" s="157"/>
      <c r="L453" s="29"/>
      <c r="M453" s="158" t="s">
        <v>1</v>
      </c>
      <c r="N453" s="159" t="s">
        <v>37</v>
      </c>
      <c r="O453" s="160">
        <v>0</v>
      </c>
      <c r="P453" s="160">
        <f t="shared" si="31"/>
        <v>0</v>
      </c>
      <c r="Q453" s="160">
        <v>0</v>
      </c>
      <c r="R453" s="160">
        <f t="shared" si="32"/>
        <v>0</v>
      </c>
      <c r="S453" s="160">
        <v>0</v>
      </c>
      <c r="T453" s="161">
        <f t="shared" si="33"/>
        <v>0</v>
      </c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R453" s="162" t="s">
        <v>270</v>
      </c>
      <c r="AT453" s="162" t="s">
        <v>169</v>
      </c>
      <c r="AU453" s="162" t="s">
        <v>84</v>
      </c>
      <c r="AY453" s="16" t="s">
        <v>167</v>
      </c>
      <c r="BE453" s="163">
        <f t="shared" si="34"/>
        <v>0</v>
      </c>
      <c r="BF453" s="163">
        <f t="shared" si="35"/>
        <v>172.102</v>
      </c>
      <c r="BG453" s="163">
        <f t="shared" si="36"/>
        <v>0</v>
      </c>
      <c r="BH453" s="163">
        <f t="shared" si="37"/>
        <v>0</v>
      </c>
      <c r="BI453" s="163">
        <f t="shared" si="38"/>
        <v>0</v>
      </c>
      <c r="BJ453" s="16" t="s">
        <v>84</v>
      </c>
      <c r="BK453" s="164">
        <f t="shared" si="39"/>
        <v>172.102</v>
      </c>
      <c r="BL453" s="16" t="s">
        <v>270</v>
      </c>
      <c r="BM453" s="162" t="s">
        <v>863</v>
      </c>
    </row>
    <row r="454" spans="1:65" s="2" customFormat="1" ht="16.5" customHeight="1">
      <c r="A454" s="28"/>
      <c r="B454" s="151"/>
      <c r="C454" s="152" t="s">
        <v>864</v>
      </c>
      <c r="D454" s="152" t="s">
        <v>169</v>
      </c>
      <c r="E454" s="153" t="s">
        <v>865</v>
      </c>
      <c r="F454" s="154" t="s">
        <v>866</v>
      </c>
      <c r="G454" s="155" t="s">
        <v>434</v>
      </c>
      <c r="H454" s="156">
        <v>1</v>
      </c>
      <c r="I454" s="156">
        <v>13.987</v>
      </c>
      <c r="J454" s="156">
        <f t="shared" si="30"/>
        <v>13.987</v>
      </c>
      <c r="K454" s="157"/>
      <c r="L454" s="29"/>
      <c r="M454" s="158" t="s">
        <v>1</v>
      </c>
      <c r="N454" s="159" t="s">
        <v>37</v>
      </c>
      <c r="O454" s="160">
        <v>0</v>
      </c>
      <c r="P454" s="160">
        <f t="shared" si="31"/>
        <v>0</v>
      </c>
      <c r="Q454" s="160">
        <v>0</v>
      </c>
      <c r="R454" s="160">
        <f t="shared" si="32"/>
        <v>0</v>
      </c>
      <c r="S454" s="160">
        <v>0</v>
      </c>
      <c r="T454" s="161">
        <f t="shared" si="33"/>
        <v>0</v>
      </c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R454" s="162" t="s">
        <v>270</v>
      </c>
      <c r="AT454" s="162" t="s">
        <v>169</v>
      </c>
      <c r="AU454" s="162" t="s">
        <v>84</v>
      </c>
      <c r="AY454" s="16" t="s">
        <v>167</v>
      </c>
      <c r="BE454" s="163">
        <f t="shared" si="34"/>
        <v>0</v>
      </c>
      <c r="BF454" s="163">
        <f t="shared" si="35"/>
        <v>13.987</v>
      </c>
      <c r="BG454" s="163">
        <f t="shared" si="36"/>
        <v>0</v>
      </c>
      <c r="BH454" s="163">
        <f t="shared" si="37"/>
        <v>0</v>
      </c>
      <c r="BI454" s="163">
        <f t="shared" si="38"/>
        <v>0</v>
      </c>
      <c r="BJ454" s="16" t="s">
        <v>84</v>
      </c>
      <c r="BK454" s="164">
        <f t="shared" si="39"/>
        <v>13.987</v>
      </c>
      <c r="BL454" s="16" t="s">
        <v>270</v>
      </c>
      <c r="BM454" s="162" t="s">
        <v>867</v>
      </c>
    </row>
    <row r="455" spans="1:65" s="2" customFormat="1" ht="16.5" customHeight="1">
      <c r="A455" s="28"/>
      <c r="B455" s="151"/>
      <c r="C455" s="152" t="s">
        <v>868</v>
      </c>
      <c r="D455" s="152" t="s">
        <v>169</v>
      </c>
      <c r="E455" s="153" t="s">
        <v>869</v>
      </c>
      <c r="F455" s="154" t="s">
        <v>870</v>
      </c>
      <c r="G455" s="155" t="s">
        <v>434</v>
      </c>
      <c r="H455" s="156">
        <v>1</v>
      </c>
      <c r="I455" s="156">
        <v>18.824000000000002</v>
      </c>
      <c r="J455" s="156">
        <f t="shared" si="30"/>
        <v>18.824000000000002</v>
      </c>
      <c r="K455" s="157"/>
      <c r="L455" s="29"/>
      <c r="M455" s="158" t="s">
        <v>1</v>
      </c>
      <c r="N455" s="159" t="s">
        <v>37</v>
      </c>
      <c r="O455" s="160">
        <v>0</v>
      </c>
      <c r="P455" s="160">
        <f t="shared" si="31"/>
        <v>0</v>
      </c>
      <c r="Q455" s="160">
        <v>0</v>
      </c>
      <c r="R455" s="160">
        <f t="shared" si="32"/>
        <v>0</v>
      </c>
      <c r="S455" s="160">
        <v>0</v>
      </c>
      <c r="T455" s="161">
        <f t="shared" si="33"/>
        <v>0</v>
      </c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R455" s="162" t="s">
        <v>270</v>
      </c>
      <c r="AT455" s="162" t="s">
        <v>169</v>
      </c>
      <c r="AU455" s="162" t="s">
        <v>84</v>
      </c>
      <c r="AY455" s="16" t="s">
        <v>167</v>
      </c>
      <c r="BE455" s="163">
        <f t="shared" si="34"/>
        <v>0</v>
      </c>
      <c r="BF455" s="163">
        <f t="shared" si="35"/>
        <v>18.824000000000002</v>
      </c>
      <c r="BG455" s="163">
        <f t="shared" si="36"/>
        <v>0</v>
      </c>
      <c r="BH455" s="163">
        <f t="shared" si="37"/>
        <v>0</v>
      </c>
      <c r="BI455" s="163">
        <f t="shared" si="38"/>
        <v>0</v>
      </c>
      <c r="BJ455" s="16" t="s">
        <v>84</v>
      </c>
      <c r="BK455" s="164">
        <f t="shared" si="39"/>
        <v>18.824000000000002</v>
      </c>
      <c r="BL455" s="16" t="s">
        <v>270</v>
      </c>
      <c r="BM455" s="162" t="s">
        <v>871</v>
      </c>
    </row>
    <row r="456" spans="1:65" s="2" customFormat="1" ht="16.5" customHeight="1">
      <c r="A456" s="28"/>
      <c r="B456" s="151"/>
      <c r="C456" s="152" t="s">
        <v>872</v>
      </c>
      <c r="D456" s="152" t="s">
        <v>169</v>
      </c>
      <c r="E456" s="153" t="s">
        <v>873</v>
      </c>
      <c r="F456" s="154" t="s">
        <v>874</v>
      </c>
      <c r="G456" s="155" t="s">
        <v>434</v>
      </c>
      <c r="H456" s="156">
        <v>2</v>
      </c>
      <c r="I456" s="156">
        <v>23.832999999999998</v>
      </c>
      <c r="J456" s="156">
        <f t="shared" si="30"/>
        <v>47.665999999999997</v>
      </c>
      <c r="K456" s="157"/>
      <c r="L456" s="29"/>
      <c r="M456" s="158" t="s">
        <v>1</v>
      </c>
      <c r="N456" s="159" t="s">
        <v>37</v>
      </c>
      <c r="O456" s="160">
        <v>0</v>
      </c>
      <c r="P456" s="160">
        <f t="shared" si="31"/>
        <v>0</v>
      </c>
      <c r="Q456" s="160">
        <v>0</v>
      </c>
      <c r="R456" s="160">
        <f t="shared" si="32"/>
        <v>0</v>
      </c>
      <c r="S456" s="160">
        <v>0</v>
      </c>
      <c r="T456" s="161">
        <f t="shared" si="33"/>
        <v>0</v>
      </c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R456" s="162" t="s">
        <v>270</v>
      </c>
      <c r="AT456" s="162" t="s">
        <v>169</v>
      </c>
      <c r="AU456" s="162" t="s">
        <v>84</v>
      </c>
      <c r="AY456" s="16" t="s">
        <v>167</v>
      </c>
      <c r="BE456" s="163">
        <f t="shared" si="34"/>
        <v>0</v>
      </c>
      <c r="BF456" s="163">
        <f t="shared" si="35"/>
        <v>47.665999999999997</v>
      </c>
      <c r="BG456" s="163">
        <f t="shared" si="36"/>
        <v>0</v>
      </c>
      <c r="BH456" s="163">
        <f t="shared" si="37"/>
        <v>0</v>
      </c>
      <c r="BI456" s="163">
        <f t="shared" si="38"/>
        <v>0</v>
      </c>
      <c r="BJ456" s="16" t="s">
        <v>84</v>
      </c>
      <c r="BK456" s="164">
        <f t="shared" si="39"/>
        <v>47.665999999999997</v>
      </c>
      <c r="BL456" s="16" t="s">
        <v>270</v>
      </c>
      <c r="BM456" s="162" t="s">
        <v>875</v>
      </c>
    </row>
    <row r="457" spans="1:65" s="2" customFormat="1" ht="21.75" customHeight="1">
      <c r="A457" s="28"/>
      <c r="B457" s="151"/>
      <c r="C457" s="152" t="s">
        <v>876</v>
      </c>
      <c r="D457" s="152" t="s">
        <v>169</v>
      </c>
      <c r="E457" s="153" t="s">
        <v>877</v>
      </c>
      <c r="F457" s="154" t="s">
        <v>878</v>
      </c>
      <c r="G457" s="155" t="s">
        <v>434</v>
      </c>
      <c r="H457" s="156">
        <v>0.5</v>
      </c>
      <c r="I457" s="156">
        <v>8.8569999999999993</v>
      </c>
      <c r="J457" s="156">
        <f t="shared" si="30"/>
        <v>4.4290000000000003</v>
      </c>
      <c r="K457" s="157"/>
      <c r="L457" s="29"/>
      <c r="M457" s="158" t="s">
        <v>1</v>
      </c>
      <c r="N457" s="159" t="s">
        <v>37</v>
      </c>
      <c r="O457" s="160">
        <v>0</v>
      </c>
      <c r="P457" s="160">
        <f t="shared" si="31"/>
        <v>0</v>
      </c>
      <c r="Q457" s="160">
        <v>0</v>
      </c>
      <c r="R457" s="160">
        <f t="shared" si="32"/>
        <v>0</v>
      </c>
      <c r="S457" s="160">
        <v>0</v>
      </c>
      <c r="T457" s="161">
        <f t="shared" si="33"/>
        <v>0</v>
      </c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R457" s="162" t="s">
        <v>270</v>
      </c>
      <c r="AT457" s="162" t="s">
        <v>169</v>
      </c>
      <c r="AU457" s="162" t="s">
        <v>84</v>
      </c>
      <c r="AY457" s="16" t="s">
        <v>167</v>
      </c>
      <c r="BE457" s="163">
        <f t="shared" si="34"/>
        <v>0</v>
      </c>
      <c r="BF457" s="163">
        <f t="shared" si="35"/>
        <v>4.4290000000000003</v>
      </c>
      <c r="BG457" s="163">
        <f t="shared" si="36"/>
        <v>0</v>
      </c>
      <c r="BH457" s="163">
        <f t="shared" si="37"/>
        <v>0</v>
      </c>
      <c r="BI457" s="163">
        <f t="shared" si="38"/>
        <v>0</v>
      </c>
      <c r="BJ457" s="16" t="s">
        <v>84</v>
      </c>
      <c r="BK457" s="164">
        <f t="shared" si="39"/>
        <v>4.4290000000000003</v>
      </c>
      <c r="BL457" s="16" t="s">
        <v>270</v>
      </c>
      <c r="BM457" s="162" t="s">
        <v>879</v>
      </c>
    </row>
    <row r="458" spans="1:65" s="2" customFormat="1" ht="21.75" customHeight="1">
      <c r="A458" s="28"/>
      <c r="B458" s="151"/>
      <c r="C458" s="152" t="s">
        <v>880</v>
      </c>
      <c r="D458" s="152" t="s">
        <v>169</v>
      </c>
      <c r="E458" s="153" t="s">
        <v>881</v>
      </c>
      <c r="F458" s="154" t="s">
        <v>882</v>
      </c>
      <c r="G458" s="155" t="s">
        <v>434</v>
      </c>
      <c r="H458" s="156">
        <v>1</v>
      </c>
      <c r="I458" s="156">
        <v>11.782999999999999</v>
      </c>
      <c r="J458" s="156">
        <f t="shared" si="30"/>
        <v>11.782999999999999</v>
      </c>
      <c r="K458" s="157"/>
      <c r="L458" s="29"/>
      <c r="M458" s="158" t="s">
        <v>1</v>
      </c>
      <c r="N458" s="159" t="s">
        <v>37</v>
      </c>
      <c r="O458" s="160">
        <v>0</v>
      </c>
      <c r="P458" s="160">
        <f t="shared" si="31"/>
        <v>0</v>
      </c>
      <c r="Q458" s="160">
        <v>0</v>
      </c>
      <c r="R458" s="160">
        <f t="shared" si="32"/>
        <v>0</v>
      </c>
      <c r="S458" s="160">
        <v>0</v>
      </c>
      <c r="T458" s="161">
        <f t="shared" si="33"/>
        <v>0</v>
      </c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R458" s="162" t="s">
        <v>270</v>
      </c>
      <c r="AT458" s="162" t="s">
        <v>169</v>
      </c>
      <c r="AU458" s="162" t="s">
        <v>84</v>
      </c>
      <c r="AY458" s="16" t="s">
        <v>167</v>
      </c>
      <c r="BE458" s="163">
        <f t="shared" si="34"/>
        <v>0</v>
      </c>
      <c r="BF458" s="163">
        <f t="shared" si="35"/>
        <v>11.782999999999999</v>
      </c>
      <c r="BG458" s="163">
        <f t="shared" si="36"/>
        <v>0</v>
      </c>
      <c r="BH458" s="163">
        <f t="shared" si="37"/>
        <v>0</v>
      </c>
      <c r="BI458" s="163">
        <f t="shared" si="38"/>
        <v>0</v>
      </c>
      <c r="BJ458" s="16" t="s">
        <v>84</v>
      </c>
      <c r="BK458" s="164">
        <f t="shared" si="39"/>
        <v>11.782999999999999</v>
      </c>
      <c r="BL458" s="16" t="s">
        <v>270</v>
      </c>
      <c r="BM458" s="162" t="s">
        <v>883</v>
      </c>
    </row>
    <row r="459" spans="1:65" s="2" customFormat="1" ht="21.75" customHeight="1">
      <c r="A459" s="28"/>
      <c r="B459" s="151"/>
      <c r="C459" s="152" t="s">
        <v>884</v>
      </c>
      <c r="D459" s="152" t="s">
        <v>169</v>
      </c>
      <c r="E459" s="153" t="s">
        <v>885</v>
      </c>
      <c r="F459" s="154" t="s">
        <v>886</v>
      </c>
      <c r="G459" s="155" t="s">
        <v>245</v>
      </c>
      <c r="H459" s="156">
        <v>1</v>
      </c>
      <c r="I459" s="156">
        <v>6.3959999999999999</v>
      </c>
      <c r="J459" s="156">
        <f t="shared" si="30"/>
        <v>6.3959999999999999</v>
      </c>
      <c r="K459" s="157"/>
      <c r="L459" s="29"/>
      <c r="M459" s="158" t="s">
        <v>1</v>
      </c>
      <c r="N459" s="159" t="s">
        <v>37</v>
      </c>
      <c r="O459" s="160">
        <v>0</v>
      </c>
      <c r="P459" s="160">
        <f t="shared" si="31"/>
        <v>0</v>
      </c>
      <c r="Q459" s="160">
        <v>0</v>
      </c>
      <c r="R459" s="160">
        <f t="shared" si="32"/>
        <v>0</v>
      </c>
      <c r="S459" s="160">
        <v>0</v>
      </c>
      <c r="T459" s="161">
        <f t="shared" si="33"/>
        <v>0</v>
      </c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R459" s="162" t="s">
        <v>270</v>
      </c>
      <c r="AT459" s="162" t="s">
        <v>169</v>
      </c>
      <c r="AU459" s="162" t="s">
        <v>84</v>
      </c>
      <c r="AY459" s="16" t="s">
        <v>167</v>
      </c>
      <c r="BE459" s="163">
        <f t="shared" si="34"/>
        <v>0</v>
      </c>
      <c r="BF459" s="163">
        <f t="shared" si="35"/>
        <v>6.3959999999999999</v>
      </c>
      <c r="BG459" s="163">
        <f t="shared" si="36"/>
        <v>0</v>
      </c>
      <c r="BH459" s="163">
        <f t="shared" si="37"/>
        <v>0</v>
      </c>
      <c r="BI459" s="163">
        <f t="shared" si="38"/>
        <v>0</v>
      </c>
      <c r="BJ459" s="16" t="s">
        <v>84</v>
      </c>
      <c r="BK459" s="164">
        <f t="shared" si="39"/>
        <v>6.3959999999999999</v>
      </c>
      <c r="BL459" s="16" t="s">
        <v>270</v>
      </c>
      <c r="BM459" s="162" t="s">
        <v>887</v>
      </c>
    </row>
    <row r="460" spans="1:65" s="2" customFormat="1" ht="21.75" customHeight="1">
      <c r="A460" s="28"/>
      <c r="B460" s="151"/>
      <c r="C460" s="152" t="s">
        <v>888</v>
      </c>
      <c r="D460" s="152" t="s">
        <v>169</v>
      </c>
      <c r="E460" s="153" t="s">
        <v>889</v>
      </c>
      <c r="F460" s="154" t="s">
        <v>890</v>
      </c>
      <c r="G460" s="155" t="s">
        <v>245</v>
      </c>
      <c r="H460" s="156">
        <v>2</v>
      </c>
      <c r="I460" s="156">
        <v>3.4969999999999999</v>
      </c>
      <c r="J460" s="156">
        <f t="shared" si="30"/>
        <v>6.9939999999999998</v>
      </c>
      <c r="K460" s="157"/>
      <c r="L460" s="29"/>
      <c r="M460" s="158" t="s">
        <v>1</v>
      </c>
      <c r="N460" s="159" t="s">
        <v>37</v>
      </c>
      <c r="O460" s="160">
        <v>0</v>
      </c>
      <c r="P460" s="160">
        <f t="shared" si="31"/>
        <v>0</v>
      </c>
      <c r="Q460" s="160">
        <v>0</v>
      </c>
      <c r="R460" s="160">
        <f t="shared" si="32"/>
        <v>0</v>
      </c>
      <c r="S460" s="160">
        <v>0</v>
      </c>
      <c r="T460" s="161">
        <f t="shared" si="33"/>
        <v>0</v>
      </c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R460" s="162" t="s">
        <v>270</v>
      </c>
      <c r="AT460" s="162" t="s">
        <v>169</v>
      </c>
      <c r="AU460" s="162" t="s">
        <v>84</v>
      </c>
      <c r="AY460" s="16" t="s">
        <v>167</v>
      </c>
      <c r="BE460" s="163">
        <f t="shared" si="34"/>
        <v>0</v>
      </c>
      <c r="BF460" s="163">
        <f t="shared" si="35"/>
        <v>6.9939999999999998</v>
      </c>
      <c r="BG460" s="163">
        <f t="shared" si="36"/>
        <v>0</v>
      </c>
      <c r="BH460" s="163">
        <f t="shared" si="37"/>
        <v>0</v>
      </c>
      <c r="BI460" s="163">
        <f t="shared" si="38"/>
        <v>0</v>
      </c>
      <c r="BJ460" s="16" t="s">
        <v>84</v>
      </c>
      <c r="BK460" s="164">
        <f t="shared" si="39"/>
        <v>6.9939999999999998</v>
      </c>
      <c r="BL460" s="16" t="s">
        <v>270</v>
      </c>
      <c r="BM460" s="162" t="s">
        <v>891</v>
      </c>
    </row>
    <row r="461" spans="1:65" s="2" customFormat="1" ht="16.5" customHeight="1">
      <c r="A461" s="28"/>
      <c r="B461" s="151"/>
      <c r="C461" s="180" t="s">
        <v>892</v>
      </c>
      <c r="D461" s="180" t="s">
        <v>209</v>
      </c>
      <c r="E461" s="181" t="s">
        <v>893</v>
      </c>
      <c r="F461" s="182" t="s">
        <v>894</v>
      </c>
      <c r="G461" s="183" t="s">
        <v>245</v>
      </c>
      <c r="H461" s="184">
        <v>2</v>
      </c>
      <c r="I461" s="184">
        <v>6.0970000000000004</v>
      </c>
      <c r="J461" s="184">
        <f t="shared" si="30"/>
        <v>12.194000000000001</v>
      </c>
      <c r="K461" s="185"/>
      <c r="L461" s="186"/>
      <c r="M461" s="187" t="s">
        <v>1</v>
      </c>
      <c r="N461" s="188" t="s">
        <v>37</v>
      </c>
      <c r="O461" s="160">
        <v>0</v>
      </c>
      <c r="P461" s="160">
        <f t="shared" si="31"/>
        <v>0</v>
      </c>
      <c r="Q461" s="160">
        <v>0</v>
      </c>
      <c r="R461" s="160">
        <f t="shared" si="32"/>
        <v>0</v>
      </c>
      <c r="S461" s="160">
        <v>0</v>
      </c>
      <c r="T461" s="161">
        <f t="shared" si="33"/>
        <v>0</v>
      </c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R461" s="162" t="s">
        <v>368</v>
      </c>
      <c r="AT461" s="162" t="s">
        <v>209</v>
      </c>
      <c r="AU461" s="162" t="s">
        <v>84</v>
      </c>
      <c r="AY461" s="16" t="s">
        <v>167</v>
      </c>
      <c r="BE461" s="163">
        <f t="shared" si="34"/>
        <v>0</v>
      </c>
      <c r="BF461" s="163">
        <f t="shared" si="35"/>
        <v>12.194000000000001</v>
      </c>
      <c r="BG461" s="163">
        <f t="shared" si="36"/>
        <v>0</v>
      </c>
      <c r="BH461" s="163">
        <f t="shared" si="37"/>
        <v>0</v>
      </c>
      <c r="BI461" s="163">
        <f t="shared" si="38"/>
        <v>0</v>
      </c>
      <c r="BJ461" s="16" t="s">
        <v>84</v>
      </c>
      <c r="BK461" s="164">
        <f t="shared" si="39"/>
        <v>12.194000000000001</v>
      </c>
      <c r="BL461" s="16" t="s">
        <v>270</v>
      </c>
      <c r="BM461" s="162" t="s">
        <v>895</v>
      </c>
    </row>
    <row r="462" spans="1:65" s="2" customFormat="1" ht="21.75" customHeight="1">
      <c r="A462" s="28"/>
      <c r="B462" s="151"/>
      <c r="C462" s="152" t="s">
        <v>896</v>
      </c>
      <c r="D462" s="152" t="s">
        <v>169</v>
      </c>
      <c r="E462" s="153" t="s">
        <v>897</v>
      </c>
      <c r="F462" s="154" t="s">
        <v>898</v>
      </c>
      <c r="G462" s="155" t="s">
        <v>294</v>
      </c>
      <c r="H462" s="156">
        <v>8.6999999999999994E-2</v>
      </c>
      <c r="I462" s="156">
        <v>17.170000000000002</v>
      </c>
      <c r="J462" s="156">
        <f t="shared" si="30"/>
        <v>1.494</v>
      </c>
      <c r="K462" s="157"/>
      <c r="L462" s="29"/>
      <c r="M462" s="158" t="s">
        <v>1</v>
      </c>
      <c r="N462" s="159" t="s">
        <v>37</v>
      </c>
      <c r="O462" s="160">
        <v>0</v>
      </c>
      <c r="P462" s="160">
        <f t="shared" si="31"/>
        <v>0</v>
      </c>
      <c r="Q462" s="160">
        <v>0</v>
      </c>
      <c r="R462" s="160">
        <f t="shared" si="32"/>
        <v>0</v>
      </c>
      <c r="S462" s="160">
        <v>0</v>
      </c>
      <c r="T462" s="161">
        <f t="shared" si="33"/>
        <v>0</v>
      </c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R462" s="162" t="s">
        <v>270</v>
      </c>
      <c r="AT462" s="162" t="s">
        <v>169</v>
      </c>
      <c r="AU462" s="162" t="s">
        <v>84</v>
      </c>
      <c r="AY462" s="16" t="s">
        <v>167</v>
      </c>
      <c r="BE462" s="163">
        <f t="shared" si="34"/>
        <v>0</v>
      </c>
      <c r="BF462" s="163">
        <f t="shared" si="35"/>
        <v>1.494</v>
      </c>
      <c r="BG462" s="163">
        <f t="shared" si="36"/>
        <v>0</v>
      </c>
      <c r="BH462" s="163">
        <f t="shared" si="37"/>
        <v>0</v>
      </c>
      <c r="BI462" s="163">
        <f t="shared" si="38"/>
        <v>0</v>
      </c>
      <c r="BJ462" s="16" t="s">
        <v>84</v>
      </c>
      <c r="BK462" s="164">
        <f t="shared" si="39"/>
        <v>1.494</v>
      </c>
      <c r="BL462" s="16" t="s">
        <v>270</v>
      </c>
      <c r="BM462" s="162" t="s">
        <v>899</v>
      </c>
    </row>
    <row r="463" spans="1:65" s="12" customFormat="1" ht="22.9" customHeight="1">
      <c r="B463" s="139"/>
      <c r="D463" s="140" t="s">
        <v>70</v>
      </c>
      <c r="E463" s="149" t="s">
        <v>900</v>
      </c>
      <c r="F463" s="149" t="s">
        <v>901</v>
      </c>
      <c r="J463" s="150">
        <f>BK463</f>
        <v>106.18799999999999</v>
      </c>
      <c r="L463" s="139"/>
      <c r="M463" s="143"/>
      <c r="N463" s="144"/>
      <c r="O463" s="144"/>
      <c r="P463" s="145">
        <f>SUM(P464:P466)</f>
        <v>0</v>
      </c>
      <c r="Q463" s="144"/>
      <c r="R463" s="145">
        <f>SUM(R464:R466)</f>
        <v>0</v>
      </c>
      <c r="S463" s="144"/>
      <c r="T463" s="146">
        <f>SUM(T464:T466)</f>
        <v>0</v>
      </c>
      <c r="AR463" s="140" t="s">
        <v>84</v>
      </c>
      <c r="AT463" s="147" t="s">
        <v>70</v>
      </c>
      <c r="AU463" s="147" t="s">
        <v>78</v>
      </c>
      <c r="AY463" s="140" t="s">
        <v>167</v>
      </c>
      <c r="BK463" s="148">
        <f>SUM(BK464:BK466)</f>
        <v>106.18799999999999</v>
      </c>
    </row>
    <row r="464" spans="1:65" s="2" customFormat="1" ht="21.75" customHeight="1">
      <c r="A464" s="28"/>
      <c r="B464" s="151"/>
      <c r="C464" s="152" t="s">
        <v>902</v>
      </c>
      <c r="D464" s="152" t="s">
        <v>169</v>
      </c>
      <c r="E464" s="153" t="s">
        <v>903</v>
      </c>
      <c r="F464" s="154" t="s">
        <v>904</v>
      </c>
      <c r="G464" s="155" t="s">
        <v>820</v>
      </c>
      <c r="H464" s="156">
        <v>1</v>
      </c>
      <c r="I464" s="156">
        <v>24.158999999999999</v>
      </c>
      <c r="J464" s="156">
        <f>ROUND(I464*H464,3)</f>
        <v>24.158999999999999</v>
      </c>
      <c r="K464" s="157"/>
      <c r="L464" s="29"/>
      <c r="M464" s="158" t="s">
        <v>1</v>
      </c>
      <c r="N464" s="159" t="s">
        <v>37</v>
      </c>
      <c r="O464" s="160">
        <v>0</v>
      </c>
      <c r="P464" s="160">
        <f>O464*H464</f>
        <v>0</v>
      </c>
      <c r="Q464" s="160">
        <v>0</v>
      </c>
      <c r="R464" s="160">
        <f>Q464*H464</f>
        <v>0</v>
      </c>
      <c r="S464" s="160">
        <v>0</v>
      </c>
      <c r="T464" s="161">
        <f>S464*H464</f>
        <v>0</v>
      </c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R464" s="162" t="s">
        <v>270</v>
      </c>
      <c r="AT464" s="162" t="s">
        <v>169</v>
      </c>
      <c r="AU464" s="162" t="s">
        <v>84</v>
      </c>
      <c r="AY464" s="16" t="s">
        <v>167</v>
      </c>
      <c r="BE464" s="163">
        <f>IF(N464="základná",J464,0)</f>
        <v>0</v>
      </c>
      <c r="BF464" s="163">
        <f>IF(N464="znížená",J464,0)</f>
        <v>24.158999999999999</v>
      </c>
      <c r="BG464" s="163">
        <f>IF(N464="zákl. prenesená",J464,0)</f>
        <v>0</v>
      </c>
      <c r="BH464" s="163">
        <f>IF(N464="zníž. prenesená",J464,0)</f>
        <v>0</v>
      </c>
      <c r="BI464" s="163">
        <f>IF(N464="nulová",J464,0)</f>
        <v>0</v>
      </c>
      <c r="BJ464" s="16" t="s">
        <v>84</v>
      </c>
      <c r="BK464" s="164">
        <f>ROUND(I464*H464,3)</f>
        <v>24.158999999999999</v>
      </c>
      <c r="BL464" s="16" t="s">
        <v>270</v>
      </c>
      <c r="BM464" s="162" t="s">
        <v>905</v>
      </c>
    </row>
    <row r="465" spans="1:65" s="2" customFormat="1" ht="16.5" customHeight="1">
      <c r="A465" s="28"/>
      <c r="B465" s="151"/>
      <c r="C465" s="180" t="s">
        <v>906</v>
      </c>
      <c r="D465" s="180" t="s">
        <v>209</v>
      </c>
      <c r="E465" s="181" t="s">
        <v>907</v>
      </c>
      <c r="F465" s="182" t="s">
        <v>908</v>
      </c>
      <c r="G465" s="183" t="s">
        <v>820</v>
      </c>
      <c r="H465" s="184">
        <v>1</v>
      </c>
      <c r="I465" s="184">
        <v>81.5</v>
      </c>
      <c r="J465" s="184">
        <f>ROUND(I465*H465,3)</f>
        <v>81.5</v>
      </c>
      <c r="K465" s="185"/>
      <c r="L465" s="186"/>
      <c r="M465" s="187" t="s">
        <v>1</v>
      </c>
      <c r="N465" s="188" t="s">
        <v>37</v>
      </c>
      <c r="O465" s="160">
        <v>0</v>
      </c>
      <c r="P465" s="160">
        <f>O465*H465</f>
        <v>0</v>
      </c>
      <c r="Q465" s="160">
        <v>0</v>
      </c>
      <c r="R465" s="160">
        <f>Q465*H465</f>
        <v>0</v>
      </c>
      <c r="S465" s="160">
        <v>0</v>
      </c>
      <c r="T465" s="161">
        <f>S465*H465</f>
        <v>0</v>
      </c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R465" s="162" t="s">
        <v>368</v>
      </c>
      <c r="AT465" s="162" t="s">
        <v>209</v>
      </c>
      <c r="AU465" s="162" t="s">
        <v>84</v>
      </c>
      <c r="AY465" s="16" t="s">
        <v>167</v>
      </c>
      <c r="BE465" s="163">
        <f>IF(N465="základná",J465,0)</f>
        <v>0</v>
      </c>
      <c r="BF465" s="163">
        <f>IF(N465="znížená",J465,0)</f>
        <v>81.5</v>
      </c>
      <c r="BG465" s="163">
        <f>IF(N465="zákl. prenesená",J465,0)</f>
        <v>0</v>
      </c>
      <c r="BH465" s="163">
        <f>IF(N465="zníž. prenesená",J465,0)</f>
        <v>0</v>
      </c>
      <c r="BI465" s="163">
        <f>IF(N465="nulová",J465,0)</f>
        <v>0</v>
      </c>
      <c r="BJ465" s="16" t="s">
        <v>84</v>
      </c>
      <c r="BK465" s="164">
        <f>ROUND(I465*H465,3)</f>
        <v>81.5</v>
      </c>
      <c r="BL465" s="16" t="s">
        <v>270</v>
      </c>
      <c r="BM465" s="162" t="s">
        <v>909</v>
      </c>
    </row>
    <row r="466" spans="1:65" s="2" customFormat="1" ht="21.75" customHeight="1">
      <c r="A466" s="28"/>
      <c r="B466" s="151"/>
      <c r="C466" s="152" t="s">
        <v>910</v>
      </c>
      <c r="D466" s="152" t="s">
        <v>169</v>
      </c>
      <c r="E466" s="153" t="s">
        <v>911</v>
      </c>
      <c r="F466" s="154" t="s">
        <v>912</v>
      </c>
      <c r="G466" s="155" t="s">
        <v>705</v>
      </c>
      <c r="H466" s="156">
        <v>1.0569999999999999</v>
      </c>
      <c r="I466" s="156">
        <v>0.5</v>
      </c>
      <c r="J466" s="156">
        <f>ROUND(I466*H466,3)</f>
        <v>0.52900000000000003</v>
      </c>
      <c r="K466" s="157"/>
      <c r="L466" s="29"/>
      <c r="M466" s="158" t="s">
        <v>1</v>
      </c>
      <c r="N466" s="159" t="s">
        <v>37</v>
      </c>
      <c r="O466" s="160">
        <v>0</v>
      </c>
      <c r="P466" s="160">
        <f>O466*H466</f>
        <v>0</v>
      </c>
      <c r="Q466" s="160">
        <v>0</v>
      </c>
      <c r="R466" s="160">
        <f>Q466*H466</f>
        <v>0</v>
      </c>
      <c r="S466" s="160">
        <v>0</v>
      </c>
      <c r="T466" s="161">
        <f>S466*H466</f>
        <v>0</v>
      </c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R466" s="162" t="s">
        <v>270</v>
      </c>
      <c r="AT466" s="162" t="s">
        <v>169</v>
      </c>
      <c r="AU466" s="162" t="s">
        <v>84</v>
      </c>
      <c r="AY466" s="16" t="s">
        <v>167</v>
      </c>
      <c r="BE466" s="163">
        <f>IF(N466="základná",J466,0)</f>
        <v>0</v>
      </c>
      <c r="BF466" s="163">
        <f>IF(N466="znížená",J466,0)</f>
        <v>0.52900000000000003</v>
      </c>
      <c r="BG466" s="163">
        <f>IF(N466="zákl. prenesená",J466,0)</f>
        <v>0</v>
      </c>
      <c r="BH466" s="163">
        <f>IF(N466="zníž. prenesená",J466,0)</f>
        <v>0</v>
      </c>
      <c r="BI466" s="163">
        <f>IF(N466="nulová",J466,0)</f>
        <v>0</v>
      </c>
      <c r="BJ466" s="16" t="s">
        <v>84</v>
      </c>
      <c r="BK466" s="164">
        <f>ROUND(I466*H466,3)</f>
        <v>0.52900000000000003</v>
      </c>
      <c r="BL466" s="16" t="s">
        <v>270</v>
      </c>
      <c r="BM466" s="162" t="s">
        <v>913</v>
      </c>
    </row>
    <row r="467" spans="1:65" s="12" customFormat="1" ht="22.9" customHeight="1">
      <c r="B467" s="139"/>
      <c r="D467" s="140" t="s">
        <v>70</v>
      </c>
      <c r="E467" s="149" t="s">
        <v>914</v>
      </c>
      <c r="F467" s="149" t="s">
        <v>915</v>
      </c>
      <c r="J467" s="150">
        <f>BK467</f>
        <v>9863.030999999999</v>
      </c>
      <c r="L467" s="139"/>
      <c r="M467" s="143"/>
      <c r="N467" s="144"/>
      <c r="O467" s="144"/>
      <c r="P467" s="145">
        <f>SUM(P468:P513)</f>
        <v>0</v>
      </c>
      <c r="Q467" s="144"/>
      <c r="R467" s="145">
        <f>SUM(R468:R513)</f>
        <v>0</v>
      </c>
      <c r="S467" s="144"/>
      <c r="T467" s="146">
        <f>SUM(T468:T513)</f>
        <v>0</v>
      </c>
      <c r="AR467" s="140" t="s">
        <v>84</v>
      </c>
      <c r="AT467" s="147" t="s">
        <v>70</v>
      </c>
      <c r="AU467" s="147" t="s">
        <v>78</v>
      </c>
      <c r="AY467" s="140" t="s">
        <v>167</v>
      </c>
      <c r="BK467" s="148">
        <f>SUM(BK468:BK513)</f>
        <v>9863.030999999999</v>
      </c>
    </row>
    <row r="468" spans="1:65" s="2" customFormat="1" ht="21.75" customHeight="1">
      <c r="A468" s="28"/>
      <c r="B468" s="151"/>
      <c r="C468" s="152" t="s">
        <v>916</v>
      </c>
      <c r="D468" s="152" t="s">
        <v>169</v>
      </c>
      <c r="E468" s="153" t="s">
        <v>917</v>
      </c>
      <c r="F468" s="154" t="s">
        <v>918</v>
      </c>
      <c r="G468" s="155" t="s">
        <v>245</v>
      </c>
      <c r="H468" s="156">
        <v>15</v>
      </c>
      <c r="I468" s="156">
        <v>26.106000000000002</v>
      </c>
      <c r="J468" s="156">
        <f t="shared" ref="J468:J513" si="40">ROUND(I468*H468,3)</f>
        <v>391.59</v>
      </c>
      <c r="K468" s="157"/>
      <c r="L468" s="29"/>
      <c r="M468" s="158" t="s">
        <v>1</v>
      </c>
      <c r="N468" s="159" t="s">
        <v>37</v>
      </c>
      <c r="O468" s="160">
        <v>0</v>
      </c>
      <c r="P468" s="160">
        <f t="shared" ref="P468:P513" si="41">O468*H468</f>
        <v>0</v>
      </c>
      <c r="Q468" s="160">
        <v>0</v>
      </c>
      <c r="R468" s="160">
        <f t="shared" ref="R468:R513" si="42">Q468*H468</f>
        <v>0</v>
      </c>
      <c r="S468" s="160">
        <v>0</v>
      </c>
      <c r="T468" s="161">
        <f t="shared" ref="T468:T513" si="43">S468*H468</f>
        <v>0</v>
      </c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R468" s="162" t="s">
        <v>270</v>
      </c>
      <c r="AT468" s="162" t="s">
        <v>169</v>
      </c>
      <c r="AU468" s="162" t="s">
        <v>84</v>
      </c>
      <c r="AY468" s="16" t="s">
        <v>167</v>
      </c>
      <c r="BE468" s="163">
        <f t="shared" ref="BE468:BE513" si="44">IF(N468="základná",J468,0)</f>
        <v>0</v>
      </c>
      <c r="BF468" s="163">
        <f t="shared" ref="BF468:BF513" si="45">IF(N468="znížená",J468,0)</f>
        <v>391.59</v>
      </c>
      <c r="BG468" s="163">
        <f t="shared" ref="BG468:BG513" si="46">IF(N468="zákl. prenesená",J468,0)</f>
        <v>0</v>
      </c>
      <c r="BH468" s="163">
        <f t="shared" ref="BH468:BH513" si="47">IF(N468="zníž. prenesená",J468,0)</f>
        <v>0</v>
      </c>
      <c r="BI468" s="163">
        <f t="shared" ref="BI468:BI513" si="48">IF(N468="nulová",J468,0)</f>
        <v>0</v>
      </c>
      <c r="BJ468" s="16" t="s">
        <v>84</v>
      </c>
      <c r="BK468" s="164">
        <f t="shared" ref="BK468:BK513" si="49">ROUND(I468*H468,3)</f>
        <v>391.59</v>
      </c>
      <c r="BL468" s="16" t="s">
        <v>270</v>
      </c>
      <c r="BM468" s="162" t="s">
        <v>919</v>
      </c>
    </row>
    <row r="469" spans="1:65" s="2" customFormat="1" ht="16.5" customHeight="1">
      <c r="A469" s="28"/>
      <c r="B469" s="151"/>
      <c r="C469" s="180" t="s">
        <v>920</v>
      </c>
      <c r="D469" s="180" t="s">
        <v>209</v>
      </c>
      <c r="E469" s="181" t="s">
        <v>921</v>
      </c>
      <c r="F469" s="182" t="s">
        <v>922</v>
      </c>
      <c r="G469" s="183" t="s">
        <v>245</v>
      </c>
      <c r="H469" s="184">
        <v>15</v>
      </c>
      <c r="I469" s="184">
        <v>63.670999999999999</v>
      </c>
      <c r="J469" s="184">
        <f t="shared" si="40"/>
        <v>955.06500000000005</v>
      </c>
      <c r="K469" s="185"/>
      <c r="L469" s="186"/>
      <c r="M469" s="187" t="s">
        <v>1</v>
      </c>
      <c r="N469" s="188" t="s">
        <v>37</v>
      </c>
      <c r="O469" s="160">
        <v>0</v>
      </c>
      <c r="P469" s="160">
        <f t="shared" si="41"/>
        <v>0</v>
      </c>
      <c r="Q469" s="160">
        <v>0</v>
      </c>
      <c r="R469" s="160">
        <f t="shared" si="42"/>
        <v>0</v>
      </c>
      <c r="S469" s="160">
        <v>0</v>
      </c>
      <c r="T469" s="161">
        <f t="shared" si="43"/>
        <v>0</v>
      </c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R469" s="162" t="s">
        <v>368</v>
      </c>
      <c r="AT469" s="162" t="s">
        <v>209</v>
      </c>
      <c r="AU469" s="162" t="s">
        <v>84</v>
      </c>
      <c r="AY469" s="16" t="s">
        <v>167</v>
      </c>
      <c r="BE469" s="163">
        <f t="shared" si="44"/>
        <v>0</v>
      </c>
      <c r="BF469" s="163">
        <f t="shared" si="45"/>
        <v>955.06500000000005</v>
      </c>
      <c r="BG469" s="163">
        <f t="shared" si="46"/>
        <v>0</v>
      </c>
      <c r="BH469" s="163">
        <f t="shared" si="47"/>
        <v>0</v>
      </c>
      <c r="BI469" s="163">
        <f t="shared" si="48"/>
        <v>0</v>
      </c>
      <c r="BJ469" s="16" t="s">
        <v>84</v>
      </c>
      <c r="BK469" s="164">
        <f t="shared" si="49"/>
        <v>955.06500000000005</v>
      </c>
      <c r="BL469" s="16" t="s">
        <v>270</v>
      </c>
      <c r="BM469" s="162" t="s">
        <v>923</v>
      </c>
    </row>
    <row r="470" spans="1:65" s="2" customFormat="1" ht="21.75" customHeight="1">
      <c r="A470" s="28"/>
      <c r="B470" s="151"/>
      <c r="C470" s="152" t="s">
        <v>924</v>
      </c>
      <c r="D470" s="152" t="s">
        <v>169</v>
      </c>
      <c r="E470" s="153" t="s">
        <v>925</v>
      </c>
      <c r="F470" s="154" t="s">
        <v>926</v>
      </c>
      <c r="G470" s="155" t="s">
        <v>927</v>
      </c>
      <c r="H470" s="156">
        <v>3</v>
      </c>
      <c r="I470" s="156">
        <v>31.097999999999999</v>
      </c>
      <c r="J470" s="156">
        <f t="shared" si="40"/>
        <v>93.293999999999997</v>
      </c>
      <c r="K470" s="157"/>
      <c r="L470" s="29"/>
      <c r="M470" s="158" t="s">
        <v>1</v>
      </c>
      <c r="N470" s="159" t="s">
        <v>37</v>
      </c>
      <c r="O470" s="160">
        <v>0</v>
      </c>
      <c r="P470" s="160">
        <f t="shared" si="41"/>
        <v>0</v>
      </c>
      <c r="Q470" s="160">
        <v>0</v>
      </c>
      <c r="R470" s="160">
        <f t="shared" si="42"/>
        <v>0</v>
      </c>
      <c r="S470" s="160">
        <v>0</v>
      </c>
      <c r="T470" s="161">
        <f t="shared" si="43"/>
        <v>0</v>
      </c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R470" s="162" t="s">
        <v>270</v>
      </c>
      <c r="AT470" s="162" t="s">
        <v>169</v>
      </c>
      <c r="AU470" s="162" t="s">
        <v>84</v>
      </c>
      <c r="AY470" s="16" t="s">
        <v>167</v>
      </c>
      <c r="BE470" s="163">
        <f t="shared" si="44"/>
        <v>0</v>
      </c>
      <c r="BF470" s="163">
        <f t="shared" si="45"/>
        <v>93.293999999999997</v>
      </c>
      <c r="BG470" s="163">
        <f t="shared" si="46"/>
        <v>0</v>
      </c>
      <c r="BH470" s="163">
        <f t="shared" si="47"/>
        <v>0</v>
      </c>
      <c r="BI470" s="163">
        <f t="shared" si="48"/>
        <v>0</v>
      </c>
      <c r="BJ470" s="16" t="s">
        <v>84</v>
      </c>
      <c r="BK470" s="164">
        <f t="shared" si="49"/>
        <v>93.293999999999997</v>
      </c>
      <c r="BL470" s="16" t="s">
        <v>270</v>
      </c>
      <c r="BM470" s="162" t="s">
        <v>928</v>
      </c>
    </row>
    <row r="471" spans="1:65" s="2" customFormat="1" ht="16.5" customHeight="1">
      <c r="A471" s="28"/>
      <c r="B471" s="151"/>
      <c r="C471" s="180" t="s">
        <v>929</v>
      </c>
      <c r="D471" s="180" t="s">
        <v>209</v>
      </c>
      <c r="E471" s="181" t="s">
        <v>930</v>
      </c>
      <c r="F471" s="182" t="s">
        <v>931</v>
      </c>
      <c r="G471" s="183" t="s">
        <v>245</v>
      </c>
      <c r="H471" s="184">
        <v>3</v>
      </c>
      <c r="I471" s="184">
        <v>148</v>
      </c>
      <c r="J471" s="184">
        <f t="shared" si="40"/>
        <v>444</v>
      </c>
      <c r="K471" s="185"/>
      <c r="L471" s="186"/>
      <c r="M471" s="187" t="s">
        <v>1</v>
      </c>
      <c r="N471" s="188" t="s">
        <v>37</v>
      </c>
      <c r="O471" s="160">
        <v>0</v>
      </c>
      <c r="P471" s="160">
        <f t="shared" si="41"/>
        <v>0</v>
      </c>
      <c r="Q471" s="160">
        <v>0</v>
      </c>
      <c r="R471" s="160">
        <f t="shared" si="42"/>
        <v>0</v>
      </c>
      <c r="S471" s="160">
        <v>0</v>
      </c>
      <c r="T471" s="161">
        <f t="shared" si="43"/>
        <v>0</v>
      </c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R471" s="162" t="s">
        <v>368</v>
      </c>
      <c r="AT471" s="162" t="s">
        <v>209</v>
      </c>
      <c r="AU471" s="162" t="s">
        <v>84</v>
      </c>
      <c r="AY471" s="16" t="s">
        <v>167</v>
      </c>
      <c r="BE471" s="163">
        <f t="shared" si="44"/>
        <v>0</v>
      </c>
      <c r="BF471" s="163">
        <f t="shared" si="45"/>
        <v>444</v>
      </c>
      <c r="BG471" s="163">
        <f t="shared" si="46"/>
        <v>0</v>
      </c>
      <c r="BH471" s="163">
        <f t="shared" si="47"/>
        <v>0</v>
      </c>
      <c r="BI471" s="163">
        <f t="shared" si="48"/>
        <v>0</v>
      </c>
      <c r="BJ471" s="16" t="s">
        <v>84</v>
      </c>
      <c r="BK471" s="164">
        <f t="shared" si="49"/>
        <v>444</v>
      </c>
      <c r="BL471" s="16" t="s">
        <v>270</v>
      </c>
      <c r="BM471" s="162" t="s">
        <v>932</v>
      </c>
    </row>
    <row r="472" spans="1:65" s="2" customFormat="1" ht="16.5" customHeight="1">
      <c r="A472" s="28"/>
      <c r="B472" s="151"/>
      <c r="C472" s="152" t="s">
        <v>933</v>
      </c>
      <c r="D472" s="152" t="s">
        <v>169</v>
      </c>
      <c r="E472" s="153" t="s">
        <v>934</v>
      </c>
      <c r="F472" s="154" t="s">
        <v>935</v>
      </c>
      <c r="G472" s="155" t="s">
        <v>820</v>
      </c>
      <c r="H472" s="156">
        <v>20</v>
      </c>
      <c r="I472" s="156">
        <v>26.247</v>
      </c>
      <c r="J472" s="156">
        <f t="shared" si="40"/>
        <v>524.94000000000005</v>
      </c>
      <c r="K472" s="157"/>
      <c r="L472" s="29"/>
      <c r="M472" s="158" t="s">
        <v>1</v>
      </c>
      <c r="N472" s="159" t="s">
        <v>37</v>
      </c>
      <c r="O472" s="160">
        <v>0</v>
      </c>
      <c r="P472" s="160">
        <f t="shared" si="41"/>
        <v>0</v>
      </c>
      <c r="Q472" s="160">
        <v>0</v>
      </c>
      <c r="R472" s="160">
        <f t="shared" si="42"/>
        <v>0</v>
      </c>
      <c r="S472" s="160">
        <v>0</v>
      </c>
      <c r="T472" s="161">
        <f t="shared" si="43"/>
        <v>0</v>
      </c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R472" s="162" t="s">
        <v>270</v>
      </c>
      <c r="AT472" s="162" t="s">
        <v>169</v>
      </c>
      <c r="AU472" s="162" t="s">
        <v>84</v>
      </c>
      <c r="AY472" s="16" t="s">
        <v>167</v>
      </c>
      <c r="BE472" s="163">
        <f t="shared" si="44"/>
        <v>0</v>
      </c>
      <c r="BF472" s="163">
        <f t="shared" si="45"/>
        <v>524.94000000000005</v>
      </c>
      <c r="BG472" s="163">
        <f t="shared" si="46"/>
        <v>0</v>
      </c>
      <c r="BH472" s="163">
        <f t="shared" si="47"/>
        <v>0</v>
      </c>
      <c r="BI472" s="163">
        <f t="shared" si="48"/>
        <v>0</v>
      </c>
      <c r="BJ472" s="16" t="s">
        <v>84</v>
      </c>
      <c r="BK472" s="164">
        <f t="shared" si="49"/>
        <v>524.94000000000005</v>
      </c>
      <c r="BL472" s="16" t="s">
        <v>270</v>
      </c>
      <c r="BM472" s="162" t="s">
        <v>936</v>
      </c>
    </row>
    <row r="473" spans="1:65" s="2" customFormat="1" ht="16.5" customHeight="1">
      <c r="A473" s="28"/>
      <c r="B473" s="151"/>
      <c r="C473" s="180" t="s">
        <v>937</v>
      </c>
      <c r="D473" s="180" t="s">
        <v>209</v>
      </c>
      <c r="E473" s="181" t="s">
        <v>938</v>
      </c>
      <c r="F473" s="182" t="s">
        <v>939</v>
      </c>
      <c r="G473" s="183" t="s">
        <v>245</v>
      </c>
      <c r="H473" s="184">
        <v>3</v>
      </c>
      <c r="I473" s="184">
        <v>188.60400000000001</v>
      </c>
      <c r="J473" s="184">
        <f t="shared" si="40"/>
        <v>565.81200000000001</v>
      </c>
      <c r="K473" s="185"/>
      <c r="L473" s="186"/>
      <c r="M473" s="187" t="s">
        <v>1</v>
      </c>
      <c r="N473" s="188" t="s">
        <v>37</v>
      </c>
      <c r="O473" s="160">
        <v>0</v>
      </c>
      <c r="P473" s="160">
        <f t="shared" si="41"/>
        <v>0</v>
      </c>
      <c r="Q473" s="160">
        <v>0</v>
      </c>
      <c r="R473" s="160">
        <f t="shared" si="42"/>
        <v>0</v>
      </c>
      <c r="S473" s="160">
        <v>0</v>
      </c>
      <c r="T473" s="161">
        <f t="shared" si="43"/>
        <v>0</v>
      </c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R473" s="162" t="s">
        <v>368</v>
      </c>
      <c r="AT473" s="162" t="s">
        <v>209</v>
      </c>
      <c r="AU473" s="162" t="s">
        <v>84</v>
      </c>
      <c r="AY473" s="16" t="s">
        <v>167</v>
      </c>
      <c r="BE473" s="163">
        <f t="shared" si="44"/>
        <v>0</v>
      </c>
      <c r="BF473" s="163">
        <f t="shared" si="45"/>
        <v>565.81200000000001</v>
      </c>
      <c r="BG473" s="163">
        <f t="shared" si="46"/>
        <v>0</v>
      </c>
      <c r="BH473" s="163">
        <f t="shared" si="47"/>
        <v>0</v>
      </c>
      <c r="BI473" s="163">
        <f t="shared" si="48"/>
        <v>0</v>
      </c>
      <c r="BJ473" s="16" t="s">
        <v>84</v>
      </c>
      <c r="BK473" s="164">
        <f t="shared" si="49"/>
        <v>565.81200000000001</v>
      </c>
      <c r="BL473" s="16" t="s">
        <v>270</v>
      </c>
      <c r="BM473" s="162" t="s">
        <v>940</v>
      </c>
    </row>
    <row r="474" spans="1:65" s="2" customFormat="1" ht="16.5" customHeight="1">
      <c r="A474" s="28"/>
      <c r="B474" s="151"/>
      <c r="C474" s="180" t="s">
        <v>941</v>
      </c>
      <c r="D474" s="180" t="s">
        <v>209</v>
      </c>
      <c r="E474" s="181" t="s">
        <v>942</v>
      </c>
      <c r="F474" s="182" t="s">
        <v>943</v>
      </c>
      <c r="G474" s="183" t="s">
        <v>245</v>
      </c>
      <c r="H474" s="184">
        <v>2</v>
      </c>
      <c r="I474" s="184">
        <v>69</v>
      </c>
      <c r="J474" s="184">
        <f t="shared" si="40"/>
        <v>138</v>
      </c>
      <c r="K474" s="185"/>
      <c r="L474" s="186"/>
      <c r="M474" s="187" t="s">
        <v>1</v>
      </c>
      <c r="N474" s="188" t="s">
        <v>37</v>
      </c>
      <c r="O474" s="160">
        <v>0</v>
      </c>
      <c r="P474" s="160">
        <f t="shared" si="41"/>
        <v>0</v>
      </c>
      <c r="Q474" s="160">
        <v>0</v>
      </c>
      <c r="R474" s="160">
        <f t="shared" si="42"/>
        <v>0</v>
      </c>
      <c r="S474" s="160">
        <v>0</v>
      </c>
      <c r="T474" s="161">
        <f t="shared" si="43"/>
        <v>0</v>
      </c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R474" s="162" t="s">
        <v>368</v>
      </c>
      <c r="AT474" s="162" t="s">
        <v>209</v>
      </c>
      <c r="AU474" s="162" t="s">
        <v>84</v>
      </c>
      <c r="AY474" s="16" t="s">
        <v>167</v>
      </c>
      <c r="BE474" s="163">
        <f t="shared" si="44"/>
        <v>0</v>
      </c>
      <c r="BF474" s="163">
        <f t="shared" si="45"/>
        <v>138</v>
      </c>
      <c r="BG474" s="163">
        <f t="shared" si="46"/>
        <v>0</v>
      </c>
      <c r="BH474" s="163">
        <f t="shared" si="47"/>
        <v>0</v>
      </c>
      <c r="BI474" s="163">
        <f t="shared" si="48"/>
        <v>0</v>
      </c>
      <c r="BJ474" s="16" t="s">
        <v>84</v>
      </c>
      <c r="BK474" s="164">
        <f t="shared" si="49"/>
        <v>138</v>
      </c>
      <c r="BL474" s="16" t="s">
        <v>270</v>
      </c>
      <c r="BM474" s="162" t="s">
        <v>944</v>
      </c>
    </row>
    <row r="475" spans="1:65" s="2" customFormat="1" ht="16.5" customHeight="1">
      <c r="A475" s="28"/>
      <c r="B475" s="151"/>
      <c r="C475" s="180" t="s">
        <v>945</v>
      </c>
      <c r="D475" s="180" t="s">
        <v>209</v>
      </c>
      <c r="E475" s="181" t="s">
        <v>946</v>
      </c>
      <c r="F475" s="182" t="s">
        <v>947</v>
      </c>
      <c r="G475" s="183" t="s">
        <v>245</v>
      </c>
      <c r="H475" s="184">
        <v>15</v>
      </c>
      <c r="I475" s="184">
        <v>51.48</v>
      </c>
      <c r="J475" s="184">
        <f t="shared" si="40"/>
        <v>772.2</v>
      </c>
      <c r="K475" s="185"/>
      <c r="L475" s="186"/>
      <c r="M475" s="187" t="s">
        <v>1</v>
      </c>
      <c r="N475" s="188" t="s">
        <v>37</v>
      </c>
      <c r="O475" s="160">
        <v>0</v>
      </c>
      <c r="P475" s="160">
        <f t="shared" si="41"/>
        <v>0</v>
      </c>
      <c r="Q475" s="160">
        <v>0</v>
      </c>
      <c r="R475" s="160">
        <f t="shared" si="42"/>
        <v>0</v>
      </c>
      <c r="S475" s="160">
        <v>0</v>
      </c>
      <c r="T475" s="161">
        <f t="shared" si="43"/>
        <v>0</v>
      </c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R475" s="162" t="s">
        <v>368</v>
      </c>
      <c r="AT475" s="162" t="s">
        <v>209</v>
      </c>
      <c r="AU475" s="162" t="s">
        <v>84</v>
      </c>
      <c r="AY475" s="16" t="s">
        <v>167</v>
      </c>
      <c r="BE475" s="163">
        <f t="shared" si="44"/>
        <v>0</v>
      </c>
      <c r="BF475" s="163">
        <f t="shared" si="45"/>
        <v>772.2</v>
      </c>
      <c r="BG475" s="163">
        <f t="shared" si="46"/>
        <v>0</v>
      </c>
      <c r="BH475" s="163">
        <f t="shared" si="47"/>
        <v>0</v>
      </c>
      <c r="BI475" s="163">
        <f t="shared" si="48"/>
        <v>0</v>
      </c>
      <c r="BJ475" s="16" t="s">
        <v>84</v>
      </c>
      <c r="BK475" s="164">
        <f t="shared" si="49"/>
        <v>772.2</v>
      </c>
      <c r="BL475" s="16" t="s">
        <v>270</v>
      </c>
      <c r="BM475" s="162" t="s">
        <v>948</v>
      </c>
    </row>
    <row r="476" spans="1:65" s="2" customFormat="1" ht="16.5" customHeight="1">
      <c r="A476" s="28"/>
      <c r="B476" s="151"/>
      <c r="C476" s="180" t="s">
        <v>949</v>
      </c>
      <c r="D476" s="180" t="s">
        <v>209</v>
      </c>
      <c r="E476" s="181" t="s">
        <v>950</v>
      </c>
      <c r="F476" s="182" t="s">
        <v>951</v>
      </c>
      <c r="G476" s="183" t="s">
        <v>245</v>
      </c>
      <c r="H476" s="184">
        <v>20</v>
      </c>
      <c r="I476" s="184">
        <v>2.4300000000000002</v>
      </c>
      <c r="J476" s="184">
        <f t="shared" si="40"/>
        <v>48.6</v>
      </c>
      <c r="K476" s="185"/>
      <c r="L476" s="186"/>
      <c r="M476" s="187" t="s">
        <v>1</v>
      </c>
      <c r="N476" s="188" t="s">
        <v>37</v>
      </c>
      <c r="O476" s="160">
        <v>0</v>
      </c>
      <c r="P476" s="160">
        <f t="shared" si="41"/>
        <v>0</v>
      </c>
      <c r="Q476" s="160">
        <v>0</v>
      </c>
      <c r="R476" s="160">
        <f t="shared" si="42"/>
        <v>0</v>
      </c>
      <c r="S476" s="160">
        <v>0</v>
      </c>
      <c r="T476" s="161">
        <f t="shared" si="43"/>
        <v>0</v>
      </c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R476" s="162" t="s">
        <v>368</v>
      </c>
      <c r="AT476" s="162" t="s">
        <v>209</v>
      </c>
      <c r="AU476" s="162" t="s">
        <v>84</v>
      </c>
      <c r="AY476" s="16" t="s">
        <v>167</v>
      </c>
      <c r="BE476" s="163">
        <f t="shared" si="44"/>
        <v>0</v>
      </c>
      <c r="BF476" s="163">
        <f t="shared" si="45"/>
        <v>48.6</v>
      </c>
      <c r="BG476" s="163">
        <f t="shared" si="46"/>
        <v>0</v>
      </c>
      <c r="BH476" s="163">
        <f t="shared" si="47"/>
        <v>0</v>
      </c>
      <c r="BI476" s="163">
        <f t="shared" si="48"/>
        <v>0</v>
      </c>
      <c r="BJ476" s="16" t="s">
        <v>84</v>
      </c>
      <c r="BK476" s="164">
        <f t="shared" si="49"/>
        <v>48.6</v>
      </c>
      <c r="BL476" s="16" t="s">
        <v>270</v>
      </c>
      <c r="BM476" s="162" t="s">
        <v>952</v>
      </c>
    </row>
    <row r="477" spans="1:65" s="2" customFormat="1" ht="21.75" customHeight="1">
      <c r="A477" s="28"/>
      <c r="B477" s="151"/>
      <c r="C477" s="152" t="s">
        <v>953</v>
      </c>
      <c r="D477" s="152" t="s">
        <v>169</v>
      </c>
      <c r="E477" s="153" t="s">
        <v>954</v>
      </c>
      <c r="F477" s="154" t="s">
        <v>955</v>
      </c>
      <c r="G477" s="155" t="s">
        <v>820</v>
      </c>
      <c r="H477" s="156">
        <v>1</v>
      </c>
      <c r="I477" s="156">
        <v>31.619</v>
      </c>
      <c r="J477" s="156">
        <f t="shared" si="40"/>
        <v>31.619</v>
      </c>
      <c r="K477" s="157"/>
      <c r="L477" s="29"/>
      <c r="M477" s="158" t="s">
        <v>1</v>
      </c>
      <c r="N477" s="159" t="s">
        <v>37</v>
      </c>
      <c r="O477" s="160">
        <v>0</v>
      </c>
      <c r="P477" s="160">
        <f t="shared" si="41"/>
        <v>0</v>
      </c>
      <c r="Q477" s="160">
        <v>0</v>
      </c>
      <c r="R477" s="160">
        <f t="shared" si="42"/>
        <v>0</v>
      </c>
      <c r="S477" s="160">
        <v>0</v>
      </c>
      <c r="T477" s="161">
        <f t="shared" si="43"/>
        <v>0</v>
      </c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R477" s="162" t="s">
        <v>270</v>
      </c>
      <c r="AT477" s="162" t="s">
        <v>169</v>
      </c>
      <c r="AU477" s="162" t="s">
        <v>84</v>
      </c>
      <c r="AY477" s="16" t="s">
        <v>167</v>
      </c>
      <c r="BE477" s="163">
        <f t="shared" si="44"/>
        <v>0</v>
      </c>
      <c r="BF477" s="163">
        <f t="shared" si="45"/>
        <v>31.619</v>
      </c>
      <c r="BG477" s="163">
        <f t="shared" si="46"/>
        <v>0</v>
      </c>
      <c r="BH477" s="163">
        <f t="shared" si="47"/>
        <v>0</v>
      </c>
      <c r="BI477" s="163">
        <f t="shared" si="48"/>
        <v>0</v>
      </c>
      <c r="BJ477" s="16" t="s">
        <v>84</v>
      </c>
      <c r="BK477" s="164">
        <f t="shared" si="49"/>
        <v>31.619</v>
      </c>
      <c r="BL477" s="16" t="s">
        <v>270</v>
      </c>
      <c r="BM477" s="162" t="s">
        <v>956</v>
      </c>
    </row>
    <row r="478" spans="1:65" s="2" customFormat="1" ht="16.5" customHeight="1">
      <c r="A478" s="28"/>
      <c r="B478" s="151"/>
      <c r="C478" s="180" t="s">
        <v>957</v>
      </c>
      <c r="D478" s="180" t="s">
        <v>209</v>
      </c>
      <c r="E478" s="181" t="s">
        <v>958</v>
      </c>
      <c r="F478" s="182" t="s">
        <v>959</v>
      </c>
      <c r="G478" s="183" t="s">
        <v>245</v>
      </c>
      <c r="H478" s="184">
        <v>1</v>
      </c>
      <c r="I478" s="184">
        <v>133.12899999999999</v>
      </c>
      <c r="J478" s="184">
        <f t="shared" si="40"/>
        <v>133.12899999999999</v>
      </c>
      <c r="K478" s="185"/>
      <c r="L478" s="186"/>
      <c r="M478" s="187" t="s">
        <v>1</v>
      </c>
      <c r="N478" s="188" t="s">
        <v>37</v>
      </c>
      <c r="O478" s="160">
        <v>0</v>
      </c>
      <c r="P478" s="160">
        <f t="shared" si="41"/>
        <v>0</v>
      </c>
      <c r="Q478" s="160">
        <v>0</v>
      </c>
      <c r="R478" s="160">
        <f t="shared" si="42"/>
        <v>0</v>
      </c>
      <c r="S478" s="160">
        <v>0</v>
      </c>
      <c r="T478" s="161">
        <f t="shared" si="43"/>
        <v>0</v>
      </c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R478" s="162" t="s">
        <v>368</v>
      </c>
      <c r="AT478" s="162" t="s">
        <v>209</v>
      </c>
      <c r="AU478" s="162" t="s">
        <v>84</v>
      </c>
      <c r="AY478" s="16" t="s">
        <v>167</v>
      </c>
      <c r="BE478" s="163">
        <f t="shared" si="44"/>
        <v>0</v>
      </c>
      <c r="BF478" s="163">
        <f t="shared" si="45"/>
        <v>133.12899999999999</v>
      </c>
      <c r="BG478" s="163">
        <f t="shared" si="46"/>
        <v>0</v>
      </c>
      <c r="BH478" s="163">
        <f t="shared" si="47"/>
        <v>0</v>
      </c>
      <c r="BI478" s="163">
        <f t="shared" si="48"/>
        <v>0</v>
      </c>
      <c r="BJ478" s="16" t="s">
        <v>84</v>
      </c>
      <c r="BK478" s="164">
        <f t="shared" si="49"/>
        <v>133.12899999999999</v>
      </c>
      <c r="BL478" s="16" t="s">
        <v>270</v>
      </c>
      <c r="BM478" s="162" t="s">
        <v>960</v>
      </c>
    </row>
    <row r="479" spans="1:65" s="2" customFormat="1" ht="21.75" customHeight="1">
      <c r="A479" s="28"/>
      <c r="B479" s="151"/>
      <c r="C479" s="152" t="s">
        <v>961</v>
      </c>
      <c r="D479" s="152" t="s">
        <v>169</v>
      </c>
      <c r="E479" s="153" t="s">
        <v>962</v>
      </c>
      <c r="F479" s="154" t="s">
        <v>963</v>
      </c>
      <c r="G479" s="155" t="s">
        <v>820</v>
      </c>
      <c r="H479" s="156">
        <v>1</v>
      </c>
      <c r="I479" s="156">
        <v>23.318999999999999</v>
      </c>
      <c r="J479" s="156">
        <f t="shared" si="40"/>
        <v>23.318999999999999</v>
      </c>
      <c r="K479" s="157"/>
      <c r="L479" s="29"/>
      <c r="M479" s="158" t="s">
        <v>1</v>
      </c>
      <c r="N479" s="159" t="s">
        <v>37</v>
      </c>
      <c r="O479" s="160">
        <v>0</v>
      </c>
      <c r="P479" s="160">
        <f t="shared" si="41"/>
        <v>0</v>
      </c>
      <c r="Q479" s="160">
        <v>0</v>
      </c>
      <c r="R479" s="160">
        <f t="shared" si="42"/>
        <v>0</v>
      </c>
      <c r="S479" s="160">
        <v>0</v>
      </c>
      <c r="T479" s="161">
        <f t="shared" si="43"/>
        <v>0</v>
      </c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R479" s="162" t="s">
        <v>270</v>
      </c>
      <c r="AT479" s="162" t="s">
        <v>169</v>
      </c>
      <c r="AU479" s="162" t="s">
        <v>84</v>
      </c>
      <c r="AY479" s="16" t="s">
        <v>167</v>
      </c>
      <c r="BE479" s="163">
        <f t="shared" si="44"/>
        <v>0</v>
      </c>
      <c r="BF479" s="163">
        <f t="shared" si="45"/>
        <v>23.318999999999999</v>
      </c>
      <c r="BG479" s="163">
        <f t="shared" si="46"/>
        <v>0</v>
      </c>
      <c r="BH479" s="163">
        <f t="shared" si="47"/>
        <v>0</v>
      </c>
      <c r="BI479" s="163">
        <f t="shared" si="48"/>
        <v>0</v>
      </c>
      <c r="BJ479" s="16" t="s">
        <v>84</v>
      </c>
      <c r="BK479" s="164">
        <f t="shared" si="49"/>
        <v>23.318999999999999</v>
      </c>
      <c r="BL479" s="16" t="s">
        <v>270</v>
      </c>
      <c r="BM479" s="162" t="s">
        <v>964</v>
      </c>
    </row>
    <row r="480" spans="1:65" s="2" customFormat="1" ht="21.75" customHeight="1">
      <c r="A480" s="28"/>
      <c r="B480" s="151"/>
      <c r="C480" s="152" t="s">
        <v>965</v>
      </c>
      <c r="D480" s="152" t="s">
        <v>169</v>
      </c>
      <c r="E480" s="153" t="s">
        <v>966</v>
      </c>
      <c r="F480" s="154" t="s">
        <v>967</v>
      </c>
      <c r="G480" s="155" t="s">
        <v>820</v>
      </c>
      <c r="H480" s="156">
        <v>18</v>
      </c>
      <c r="I480" s="156">
        <v>4.3899999999999997</v>
      </c>
      <c r="J480" s="156">
        <f t="shared" si="40"/>
        <v>79.02</v>
      </c>
      <c r="K480" s="157"/>
      <c r="L480" s="29"/>
      <c r="M480" s="158" t="s">
        <v>1</v>
      </c>
      <c r="N480" s="159" t="s">
        <v>37</v>
      </c>
      <c r="O480" s="160">
        <v>0</v>
      </c>
      <c r="P480" s="160">
        <f t="shared" si="41"/>
        <v>0</v>
      </c>
      <c r="Q480" s="160">
        <v>0</v>
      </c>
      <c r="R480" s="160">
        <f t="shared" si="42"/>
        <v>0</v>
      </c>
      <c r="S480" s="160">
        <v>0</v>
      </c>
      <c r="T480" s="161">
        <f t="shared" si="43"/>
        <v>0</v>
      </c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R480" s="162" t="s">
        <v>270</v>
      </c>
      <c r="AT480" s="162" t="s">
        <v>169</v>
      </c>
      <c r="AU480" s="162" t="s">
        <v>84</v>
      </c>
      <c r="AY480" s="16" t="s">
        <v>167</v>
      </c>
      <c r="BE480" s="163">
        <f t="shared" si="44"/>
        <v>0</v>
      </c>
      <c r="BF480" s="163">
        <f t="shared" si="45"/>
        <v>79.02</v>
      </c>
      <c r="BG480" s="163">
        <f t="shared" si="46"/>
        <v>0</v>
      </c>
      <c r="BH480" s="163">
        <f t="shared" si="47"/>
        <v>0</v>
      </c>
      <c r="BI480" s="163">
        <f t="shared" si="48"/>
        <v>0</v>
      </c>
      <c r="BJ480" s="16" t="s">
        <v>84</v>
      </c>
      <c r="BK480" s="164">
        <f t="shared" si="49"/>
        <v>79.02</v>
      </c>
      <c r="BL480" s="16" t="s">
        <v>270</v>
      </c>
      <c r="BM480" s="162" t="s">
        <v>968</v>
      </c>
    </row>
    <row r="481" spans="1:65" s="2" customFormat="1" ht="16.5" customHeight="1">
      <c r="A481" s="28"/>
      <c r="B481" s="151"/>
      <c r="C481" s="180" t="s">
        <v>969</v>
      </c>
      <c r="D481" s="180" t="s">
        <v>209</v>
      </c>
      <c r="E481" s="181" t="s">
        <v>970</v>
      </c>
      <c r="F481" s="182" t="s">
        <v>971</v>
      </c>
      <c r="G481" s="183" t="s">
        <v>245</v>
      </c>
      <c r="H481" s="184">
        <v>3</v>
      </c>
      <c r="I481" s="184">
        <v>18.989999999999998</v>
      </c>
      <c r="J481" s="184">
        <f t="shared" si="40"/>
        <v>56.97</v>
      </c>
      <c r="K481" s="185"/>
      <c r="L481" s="186"/>
      <c r="M481" s="187" t="s">
        <v>1</v>
      </c>
      <c r="N481" s="188" t="s">
        <v>37</v>
      </c>
      <c r="O481" s="160">
        <v>0</v>
      </c>
      <c r="P481" s="160">
        <f t="shared" si="41"/>
        <v>0</v>
      </c>
      <c r="Q481" s="160">
        <v>0</v>
      </c>
      <c r="R481" s="160">
        <f t="shared" si="42"/>
        <v>0</v>
      </c>
      <c r="S481" s="160">
        <v>0</v>
      </c>
      <c r="T481" s="161">
        <f t="shared" si="43"/>
        <v>0</v>
      </c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R481" s="162" t="s">
        <v>368</v>
      </c>
      <c r="AT481" s="162" t="s">
        <v>209</v>
      </c>
      <c r="AU481" s="162" t="s">
        <v>84</v>
      </c>
      <c r="AY481" s="16" t="s">
        <v>167</v>
      </c>
      <c r="BE481" s="163">
        <f t="shared" si="44"/>
        <v>0</v>
      </c>
      <c r="BF481" s="163">
        <f t="shared" si="45"/>
        <v>56.97</v>
      </c>
      <c r="BG481" s="163">
        <f t="shared" si="46"/>
        <v>0</v>
      </c>
      <c r="BH481" s="163">
        <f t="shared" si="47"/>
        <v>0</v>
      </c>
      <c r="BI481" s="163">
        <f t="shared" si="48"/>
        <v>0</v>
      </c>
      <c r="BJ481" s="16" t="s">
        <v>84</v>
      </c>
      <c r="BK481" s="164">
        <f t="shared" si="49"/>
        <v>56.97</v>
      </c>
      <c r="BL481" s="16" t="s">
        <v>270</v>
      </c>
      <c r="BM481" s="162" t="s">
        <v>972</v>
      </c>
    </row>
    <row r="482" spans="1:65" s="2" customFormat="1" ht="16.5" customHeight="1">
      <c r="A482" s="28"/>
      <c r="B482" s="151"/>
      <c r="C482" s="180" t="s">
        <v>973</v>
      </c>
      <c r="D482" s="180" t="s">
        <v>209</v>
      </c>
      <c r="E482" s="181" t="s">
        <v>974</v>
      </c>
      <c r="F482" s="182" t="s">
        <v>975</v>
      </c>
      <c r="G482" s="183" t="s">
        <v>245</v>
      </c>
      <c r="H482" s="184">
        <v>15</v>
      </c>
      <c r="I482" s="184">
        <v>34.493000000000002</v>
      </c>
      <c r="J482" s="184">
        <f t="shared" si="40"/>
        <v>517.39499999999998</v>
      </c>
      <c r="K482" s="185"/>
      <c r="L482" s="186"/>
      <c r="M482" s="187" t="s">
        <v>1</v>
      </c>
      <c r="N482" s="188" t="s">
        <v>37</v>
      </c>
      <c r="O482" s="160">
        <v>0</v>
      </c>
      <c r="P482" s="160">
        <f t="shared" si="41"/>
        <v>0</v>
      </c>
      <c r="Q482" s="160">
        <v>0</v>
      </c>
      <c r="R482" s="160">
        <f t="shared" si="42"/>
        <v>0</v>
      </c>
      <c r="S482" s="160">
        <v>0</v>
      </c>
      <c r="T482" s="161">
        <f t="shared" si="43"/>
        <v>0</v>
      </c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R482" s="162" t="s">
        <v>368</v>
      </c>
      <c r="AT482" s="162" t="s">
        <v>209</v>
      </c>
      <c r="AU482" s="162" t="s">
        <v>84</v>
      </c>
      <c r="AY482" s="16" t="s">
        <v>167</v>
      </c>
      <c r="BE482" s="163">
        <f t="shared" si="44"/>
        <v>0</v>
      </c>
      <c r="BF482" s="163">
        <f t="shared" si="45"/>
        <v>517.39499999999998</v>
      </c>
      <c r="BG482" s="163">
        <f t="shared" si="46"/>
        <v>0</v>
      </c>
      <c r="BH482" s="163">
        <f t="shared" si="47"/>
        <v>0</v>
      </c>
      <c r="BI482" s="163">
        <f t="shared" si="48"/>
        <v>0</v>
      </c>
      <c r="BJ482" s="16" t="s">
        <v>84</v>
      </c>
      <c r="BK482" s="164">
        <f t="shared" si="49"/>
        <v>517.39499999999998</v>
      </c>
      <c r="BL482" s="16" t="s">
        <v>270</v>
      </c>
      <c r="BM482" s="162" t="s">
        <v>976</v>
      </c>
    </row>
    <row r="483" spans="1:65" s="2" customFormat="1" ht="21.75" customHeight="1">
      <c r="A483" s="28"/>
      <c r="B483" s="151"/>
      <c r="C483" s="152" t="s">
        <v>977</v>
      </c>
      <c r="D483" s="152" t="s">
        <v>169</v>
      </c>
      <c r="E483" s="153" t="s">
        <v>978</v>
      </c>
      <c r="F483" s="154" t="s">
        <v>979</v>
      </c>
      <c r="G483" s="155" t="s">
        <v>927</v>
      </c>
      <c r="H483" s="156">
        <v>3</v>
      </c>
      <c r="I483" s="156">
        <v>12.653</v>
      </c>
      <c r="J483" s="156">
        <f t="shared" si="40"/>
        <v>37.959000000000003</v>
      </c>
      <c r="K483" s="157"/>
      <c r="L483" s="29"/>
      <c r="M483" s="158" t="s">
        <v>1</v>
      </c>
      <c r="N483" s="159" t="s">
        <v>37</v>
      </c>
      <c r="O483" s="160">
        <v>0</v>
      </c>
      <c r="P483" s="160">
        <f t="shared" si="41"/>
        <v>0</v>
      </c>
      <c r="Q483" s="160">
        <v>0</v>
      </c>
      <c r="R483" s="160">
        <f t="shared" si="42"/>
        <v>0</v>
      </c>
      <c r="S483" s="160">
        <v>0</v>
      </c>
      <c r="T483" s="161">
        <f t="shared" si="43"/>
        <v>0</v>
      </c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R483" s="162" t="s">
        <v>270</v>
      </c>
      <c r="AT483" s="162" t="s">
        <v>169</v>
      </c>
      <c r="AU483" s="162" t="s">
        <v>84</v>
      </c>
      <c r="AY483" s="16" t="s">
        <v>167</v>
      </c>
      <c r="BE483" s="163">
        <f t="shared" si="44"/>
        <v>0</v>
      </c>
      <c r="BF483" s="163">
        <f t="shared" si="45"/>
        <v>37.959000000000003</v>
      </c>
      <c r="BG483" s="163">
        <f t="shared" si="46"/>
        <v>0</v>
      </c>
      <c r="BH483" s="163">
        <f t="shared" si="47"/>
        <v>0</v>
      </c>
      <c r="BI483" s="163">
        <f t="shared" si="48"/>
        <v>0</v>
      </c>
      <c r="BJ483" s="16" t="s">
        <v>84</v>
      </c>
      <c r="BK483" s="164">
        <f t="shared" si="49"/>
        <v>37.959000000000003</v>
      </c>
      <c r="BL483" s="16" t="s">
        <v>270</v>
      </c>
      <c r="BM483" s="162" t="s">
        <v>980</v>
      </c>
    </row>
    <row r="484" spans="1:65" s="2" customFormat="1" ht="16.5" customHeight="1">
      <c r="A484" s="28"/>
      <c r="B484" s="151"/>
      <c r="C484" s="180" t="s">
        <v>981</v>
      </c>
      <c r="D484" s="180" t="s">
        <v>209</v>
      </c>
      <c r="E484" s="181" t="s">
        <v>982</v>
      </c>
      <c r="F484" s="182" t="s">
        <v>983</v>
      </c>
      <c r="G484" s="183" t="s">
        <v>245</v>
      </c>
      <c r="H484" s="184">
        <v>3</v>
      </c>
      <c r="I484" s="184">
        <v>276.40499999999997</v>
      </c>
      <c r="J484" s="184">
        <f t="shared" si="40"/>
        <v>829.21500000000003</v>
      </c>
      <c r="K484" s="185"/>
      <c r="L484" s="186"/>
      <c r="M484" s="187" t="s">
        <v>1</v>
      </c>
      <c r="N484" s="188" t="s">
        <v>37</v>
      </c>
      <c r="O484" s="160">
        <v>0</v>
      </c>
      <c r="P484" s="160">
        <f t="shared" si="41"/>
        <v>0</v>
      </c>
      <c r="Q484" s="160">
        <v>0</v>
      </c>
      <c r="R484" s="160">
        <f t="shared" si="42"/>
        <v>0</v>
      </c>
      <c r="S484" s="160">
        <v>0</v>
      </c>
      <c r="T484" s="161">
        <f t="shared" si="43"/>
        <v>0</v>
      </c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R484" s="162" t="s">
        <v>368</v>
      </c>
      <c r="AT484" s="162" t="s">
        <v>209</v>
      </c>
      <c r="AU484" s="162" t="s">
        <v>84</v>
      </c>
      <c r="AY484" s="16" t="s">
        <v>167</v>
      </c>
      <c r="BE484" s="163">
        <f t="shared" si="44"/>
        <v>0</v>
      </c>
      <c r="BF484" s="163">
        <f t="shared" si="45"/>
        <v>829.21500000000003</v>
      </c>
      <c r="BG484" s="163">
        <f t="shared" si="46"/>
        <v>0</v>
      </c>
      <c r="BH484" s="163">
        <f t="shared" si="47"/>
        <v>0</v>
      </c>
      <c r="BI484" s="163">
        <f t="shared" si="48"/>
        <v>0</v>
      </c>
      <c r="BJ484" s="16" t="s">
        <v>84</v>
      </c>
      <c r="BK484" s="164">
        <f t="shared" si="49"/>
        <v>829.21500000000003</v>
      </c>
      <c r="BL484" s="16" t="s">
        <v>270</v>
      </c>
      <c r="BM484" s="162" t="s">
        <v>984</v>
      </c>
    </row>
    <row r="485" spans="1:65" s="2" customFormat="1" ht="21.75" customHeight="1">
      <c r="A485" s="28"/>
      <c r="B485" s="151"/>
      <c r="C485" s="152" t="s">
        <v>985</v>
      </c>
      <c r="D485" s="152" t="s">
        <v>169</v>
      </c>
      <c r="E485" s="153" t="s">
        <v>986</v>
      </c>
      <c r="F485" s="154" t="s">
        <v>987</v>
      </c>
      <c r="G485" s="155" t="s">
        <v>927</v>
      </c>
      <c r="H485" s="156">
        <v>1</v>
      </c>
      <c r="I485" s="156">
        <v>17.245999999999999</v>
      </c>
      <c r="J485" s="156">
        <f t="shared" si="40"/>
        <v>17.245999999999999</v>
      </c>
      <c r="K485" s="157"/>
      <c r="L485" s="29"/>
      <c r="M485" s="158" t="s">
        <v>1</v>
      </c>
      <c r="N485" s="159" t="s">
        <v>37</v>
      </c>
      <c r="O485" s="160">
        <v>0</v>
      </c>
      <c r="P485" s="160">
        <f t="shared" si="41"/>
        <v>0</v>
      </c>
      <c r="Q485" s="160">
        <v>0</v>
      </c>
      <c r="R485" s="160">
        <f t="shared" si="42"/>
        <v>0</v>
      </c>
      <c r="S485" s="160">
        <v>0</v>
      </c>
      <c r="T485" s="161">
        <f t="shared" si="43"/>
        <v>0</v>
      </c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R485" s="162" t="s">
        <v>270</v>
      </c>
      <c r="AT485" s="162" t="s">
        <v>169</v>
      </c>
      <c r="AU485" s="162" t="s">
        <v>84</v>
      </c>
      <c r="AY485" s="16" t="s">
        <v>167</v>
      </c>
      <c r="BE485" s="163">
        <f t="shared" si="44"/>
        <v>0</v>
      </c>
      <c r="BF485" s="163">
        <f t="shared" si="45"/>
        <v>17.245999999999999</v>
      </c>
      <c r="BG485" s="163">
        <f t="shared" si="46"/>
        <v>0</v>
      </c>
      <c r="BH485" s="163">
        <f t="shared" si="47"/>
        <v>0</v>
      </c>
      <c r="BI485" s="163">
        <f t="shared" si="48"/>
        <v>0</v>
      </c>
      <c r="BJ485" s="16" t="s">
        <v>84</v>
      </c>
      <c r="BK485" s="164">
        <f t="shared" si="49"/>
        <v>17.245999999999999</v>
      </c>
      <c r="BL485" s="16" t="s">
        <v>270</v>
      </c>
      <c r="BM485" s="162" t="s">
        <v>988</v>
      </c>
    </row>
    <row r="486" spans="1:65" s="2" customFormat="1" ht="16.5" customHeight="1">
      <c r="A486" s="28"/>
      <c r="B486" s="151"/>
      <c r="C486" s="180" t="s">
        <v>989</v>
      </c>
      <c r="D486" s="180" t="s">
        <v>209</v>
      </c>
      <c r="E486" s="181" t="s">
        <v>990</v>
      </c>
      <c r="F486" s="182" t="s">
        <v>991</v>
      </c>
      <c r="G486" s="183" t="s">
        <v>245</v>
      </c>
      <c r="H486" s="184">
        <v>1</v>
      </c>
      <c r="I486" s="184">
        <v>519.34199999999998</v>
      </c>
      <c r="J486" s="184">
        <f t="shared" si="40"/>
        <v>519.34199999999998</v>
      </c>
      <c r="K486" s="185"/>
      <c r="L486" s="186"/>
      <c r="M486" s="187" t="s">
        <v>1</v>
      </c>
      <c r="N486" s="188" t="s">
        <v>37</v>
      </c>
      <c r="O486" s="160">
        <v>0</v>
      </c>
      <c r="P486" s="160">
        <f t="shared" si="41"/>
        <v>0</v>
      </c>
      <c r="Q486" s="160">
        <v>0</v>
      </c>
      <c r="R486" s="160">
        <f t="shared" si="42"/>
        <v>0</v>
      </c>
      <c r="S486" s="160">
        <v>0</v>
      </c>
      <c r="T486" s="161">
        <f t="shared" si="43"/>
        <v>0</v>
      </c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R486" s="162" t="s">
        <v>368</v>
      </c>
      <c r="AT486" s="162" t="s">
        <v>209</v>
      </c>
      <c r="AU486" s="162" t="s">
        <v>84</v>
      </c>
      <c r="AY486" s="16" t="s">
        <v>167</v>
      </c>
      <c r="BE486" s="163">
        <f t="shared" si="44"/>
        <v>0</v>
      </c>
      <c r="BF486" s="163">
        <f t="shared" si="45"/>
        <v>519.34199999999998</v>
      </c>
      <c r="BG486" s="163">
        <f t="shared" si="46"/>
        <v>0</v>
      </c>
      <c r="BH486" s="163">
        <f t="shared" si="47"/>
        <v>0</v>
      </c>
      <c r="BI486" s="163">
        <f t="shared" si="48"/>
        <v>0</v>
      </c>
      <c r="BJ486" s="16" t="s">
        <v>84</v>
      </c>
      <c r="BK486" s="164">
        <f t="shared" si="49"/>
        <v>519.34199999999998</v>
      </c>
      <c r="BL486" s="16" t="s">
        <v>270</v>
      </c>
      <c r="BM486" s="162" t="s">
        <v>992</v>
      </c>
    </row>
    <row r="487" spans="1:65" s="2" customFormat="1" ht="21.75" customHeight="1">
      <c r="A487" s="28"/>
      <c r="B487" s="151"/>
      <c r="C487" s="152" t="s">
        <v>993</v>
      </c>
      <c r="D487" s="152" t="s">
        <v>169</v>
      </c>
      <c r="E487" s="153" t="s">
        <v>994</v>
      </c>
      <c r="F487" s="154" t="s">
        <v>995</v>
      </c>
      <c r="G487" s="155" t="s">
        <v>820</v>
      </c>
      <c r="H487" s="156">
        <v>2</v>
      </c>
      <c r="I487" s="156">
        <v>19.053000000000001</v>
      </c>
      <c r="J487" s="156">
        <f t="shared" si="40"/>
        <v>38.106000000000002</v>
      </c>
      <c r="K487" s="157"/>
      <c r="L487" s="29"/>
      <c r="M487" s="158" t="s">
        <v>1</v>
      </c>
      <c r="N487" s="159" t="s">
        <v>37</v>
      </c>
      <c r="O487" s="160">
        <v>0</v>
      </c>
      <c r="P487" s="160">
        <f t="shared" si="41"/>
        <v>0</v>
      </c>
      <c r="Q487" s="160">
        <v>0</v>
      </c>
      <c r="R487" s="160">
        <f t="shared" si="42"/>
        <v>0</v>
      </c>
      <c r="S487" s="160">
        <v>0</v>
      </c>
      <c r="T487" s="161">
        <f t="shared" si="43"/>
        <v>0</v>
      </c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R487" s="162" t="s">
        <v>270</v>
      </c>
      <c r="AT487" s="162" t="s">
        <v>169</v>
      </c>
      <c r="AU487" s="162" t="s">
        <v>84</v>
      </c>
      <c r="AY487" s="16" t="s">
        <v>167</v>
      </c>
      <c r="BE487" s="163">
        <f t="shared" si="44"/>
        <v>0</v>
      </c>
      <c r="BF487" s="163">
        <f t="shared" si="45"/>
        <v>38.106000000000002</v>
      </c>
      <c r="BG487" s="163">
        <f t="shared" si="46"/>
        <v>0</v>
      </c>
      <c r="BH487" s="163">
        <f t="shared" si="47"/>
        <v>0</v>
      </c>
      <c r="BI487" s="163">
        <f t="shared" si="48"/>
        <v>0</v>
      </c>
      <c r="BJ487" s="16" t="s">
        <v>84</v>
      </c>
      <c r="BK487" s="164">
        <f t="shared" si="49"/>
        <v>38.106000000000002</v>
      </c>
      <c r="BL487" s="16" t="s">
        <v>270</v>
      </c>
      <c r="BM487" s="162" t="s">
        <v>996</v>
      </c>
    </row>
    <row r="488" spans="1:65" s="2" customFormat="1" ht="16.5" customHeight="1">
      <c r="A488" s="28"/>
      <c r="B488" s="151"/>
      <c r="C488" s="180" t="s">
        <v>997</v>
      </c>
      <c r="D488" s="180" t="s">
        <v>209</v>
      </c>
      <c r="E488" s="181" t="s">
        <v>998</v>
      </c>
      <c r="F488" s="182" t="s">
        <v>999</v>
      </c>
      <c r="G488" s="183" t="s">
        <v>245</v>
      </c>
      <c r="H488" s="184">
        <v>2</v>
      </c>
      <c r="I488" s="184">
        <v>153.51</v>
      </c>
      <c r="J488" s="184">
        <f t="shared" si="40"/>
        <v>307.02</v>
      </c>
      <c r="K488" s="185"/>
      <c r="L488" s="186"/>
      <c r="M488" s="187" t="s">
        <v>1</v>
      </c>
      <c r="N488" s="188" t="s">
        <v>37</v>
      </c>
      <c r="O488" s="160">
        <v>0</v>
      </c>
      <c r="P488" s="160">
        <f t="shared" si="41"/>
        <v>0</v>
      </c>
      <c r="Q488" s="160">
        <v>0</v>
      </c>
      <c r="R488" s="160">
        <f t="shared" si="42"/>
        <v>0</v>
      </c>
      <c r="S488" s="160">
        <v>0</v>
      </c>
      <c r="T488" s="161">
        <f t="shared" si="43"/>
        <v>0</v>
      </c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R488" s="162" t="s">
        <v>368</v>
      </c>
      <c r="AT488" s="162" t="s">
        <v>209</v>
      </c>
      <c r="AU488" s="162" t="s">
        <v>84</v>
      </c>
      <c r="AY488" s="16" t="s">
        <v>167</v>
      </c>
      <c r="BE488" s="163">
        <f t="shared" si="44"/>
        <v>0</v>
      </c>
      <c r="BF488" s="163">
        <f t="shared" si="45"/>
        <v>307.02</v>
      </c>
      <c r="BG488" s="163">
        <f t="shared" si="46"/>
        <v>0</v>
      </c>
      <c r="BH488" s="163">
        <f t="shared" si="47"/>
        <v>0</v>
      </c>
      <c r="BI488" s="163">
        <f t="shared" si="48"/>
        <v>0</v>
      </c>
      <c r="BJ488" s="16" t="s">
        <v>84</v>
      </c>
      <c r="BK488" s="164">
        <f t="shared" si="49"/>
        <v>307.02</v>
      </c>
      <c r="BL488" s="16" t="s">
        <v>270</v>
      </c>
      <c r="BM488" s="162" t="s">
        <v>1000</v>
      </c>
    </row>
    <row r="489" spans="1:65" s="2" customFormat="1" ht="16.5" customHeight="1">
      <c r="A489" s="28"/>
      <c r="B489" s="151"/>
      <c r="C489" s="152" t="s">
        <v>1001</v>
      </c>
      <c r="D489" s="152" t="s">
        <v>169</v>
      </c>
      <c r="E489" s="153" t="s">
        <v>1002</v>
      </c>
      <c r="F489" s="154" t="s">
        <v>1003</v>
      </c>
      <c r="G489" s="155" t="s">
        <v>927</v>
      </c>
      <c r="H489" s="156">
        <v>52</v>
      </c>
      <c r="I489" s="156">
        <v>4.8090000000000002</v>
      </c>
      <c r="J489" s="156">
        <f t="shared" si="40"/>
        <v>250.06800000000001</v>
      </c>
      <c r="K489" s="157"/>
      <c r="L489" s="29"/>
      <c r="M489" s="158" t="s">
        <v>1</v>
      </c>
      <c r="N489" s="159" t="s">
        <v>37</v>
      </c>
      <c r="O489" s="160">
        <v>0</v>
      </c>
      <c r="P489" s="160">
        <f t="shared" si="41"/>
        <v>0</v>
      </c>
      <c r="Q489" s="160">
        <v>0</v>
      </c>
      <c r="R489" s="160">
        <f t="shared" si="42"/>
        <v>0</v>
      </c>
      <c r="S489" s="160">
        <v>0</v>
      </c>
      <c r="T489" s="161">
        <f t="shared" si="43"/>
        <v>0</v>
      </c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R489" s="162" t="s">
        <v>270</v>
      </c>
      <c r="AT489" s="162" t="s">
        <v>169</v>
      </c>
      <c r="AU489" s="162" t="s">
        <v>84</v>
      </c>
      <c r="AY489" s="16" t="s">
        <v>167</v>
      </c>
      <c r="BE489" s="163">
        <f t="shared" si="44"/>
        <v>0</v>
      </c>
      <c r="BF489" s="163">
        <f t="shared" si="45"/>
        <v>250.06800000000001</v>
      </c>
      <c r="BG489" s="163">
        <f t="shared" si="46"/>
        <v>0</v>
      </c>
      <c r="BH489" s="163">
        <f t="shared" si="47"/>
        <v>0</v>
      </c>
      <c r="BI489" s="163">
        <f t="shared" si="48"/>
        <v>0</v>
      </c>
      <c r="BJ489" s="16" t="s">
        <v>84</v>
      </c>
      <c r="BK489" s="164">
        <f t="shared" si="49"/>
        <v>250.06800000000001</v>
      </c>
      <c r="BL489" s="16" t="s">
        <v>270</v>
      </c>
      <c r="BM489" s="162" t="s">
        <v>1004</v>
      </c>
    </row>
    <row r="490" spans="1:65" s="2" customFormat="1" ht="21.75" customHeight="1">
      <c r="A490" s="28"/>
      <c r="B490" s="151"/>
      <c r="C490" s="180" t="s">
        <v>1005</v>
      </c>
      <c r="D490" s="180" t="s">
        <v>209</v>
      </c>
      <c r="E490" s="181" t="s">
        <v>1006</v>
      </c>
      <c r="F490" s="182" t="s">
        <v>1007</v>
      </c>
      <c r="G490" s="183" t="s">
        <v>245</v>
      </c>
      <c r="H490" s="184">
        <v>52</v>
      </c>
      <c r="I490" s="184">
        <v>3.0230000000000001</v>
      </c>
      <c r="J490" s="184">
        <f t="shared" si="40"/>
        <v>157.196</v>
      </c>
      <c r="K490" s="185"/>
      <c r="L490" s="186"/>
      <c r="M490" s="187" t="s">
        <v>1</v>
      </c>
      <c r="N490" s="188" t="s">
        <v>37</v>
      </c>
      <c r="O490" s="160">
        <v>0</v>
      </c>
      <c r="P490" s="160">
        <f t="shared" si="41"/>
        <v>0</v>
      </c>
      <c r="Q490" s="160">
        <v>0</v>
      </c>
      <c r="R490" s="160">
        <f t="shared" si="42"/>
        <v>0</v>
      </c>
      <c r="S490" s="160">
        <v>0</v>
      </c>
      <c r="T490" s="161">
        <f t="shared" si="43"/>
        <v>0</v>
      </c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R490" s="162" t="s">
        <v>368</v>
      </c>
      <c r="AT490" s="162" t="s">
        <v>209</v>
      </c>
      <c r="AU490" s="162" t="s">
        <v>84</v>
      </c>
      <c r="AY490" s="16" t="s">
        <v>167</v>
      </c>
      <c r="BE490" s="163">
        <f t="shared" si="44"/>
        <v>0</v>
      </c>
      <c r="BF490" s="163">
        <f t="shared" si="45"/>
        <v>157.196</v>
      </c>
      <c r="BG490" s="163">
        <f t="shared" si="46"/>
        <v>0</v>
      </c>
      <c r="BH490" s="163">
        <f t="shared" si="47"/>
        <v>0</v>
      </c>
      <c r="BI490" s="163">
        <f t="shared" si="48"/>
        <v>0</v>
      </c>
      <c r="BJ490" s="16" t="s">
        <v>84</v>
      </c>
      <c r="BK490" s="164">
        <f t="shared" si="49"/>
        <v>157.196</v>
      </c>
      <c r="BL490" s="16" t="s">
        <v>270</v>
      </c>
      <c r="BM490" s="162" t="s">
        <v>1008</v>
      </c>
    </row>
    <row r="491" spans="1:65" s="2" customFormat="1" ht="21.75" customHeight="1">
      <c r="A491" s="28"/>
      <c r="B491" s="151"/>
      <c r="C491" s="152" t="s">
        <v>1009</v>
      </c>
      <c r="D491" s="152" t="s">
        <v>169</v>
      </c>
      <c r="E491" s="153" t="s">
        <v>1010</v>
      </c>
      <c r="F491" s="154" t="s">
        <v>1011</v>
      </c>
      <c r="G491" s="155" t="s">
        <v>245</v>
      </c>
      <c r="H491" s="156">
        <v>25</v>
      </c>
      <c r="I491" s="156">
        <v>8.5350000000000001</v>
      </c>
      <c r="J491" s="156">
        <f t="shared" si="40"/>
        <v>213.375</v>
      </c>
      <c r="K491" s="157"/>
      <c r="L491" s="29"/>
      <c r="M491" s="158" t="s">
        <v>1</v>
      </c>
      <c r="N491" s="159" t="s">
        <v>37</v>
      </c>
      <c r="O491" s="160">
        <v>0</v>
      </c>
      <c r="P491" s="160">
        <f t="shared" si="41"/>
        <v>0</v>
      </c>
      <c r="Q491" s="160">
        <v>0</v>
      </c>
      <c r="R491" s="160">
        <f t="shared" si="42"/>
        <v>0</v>
      </c>
      <c r="S491" s="160">
        <v>0</v>
      </c>
      <c r="T491" s="161">
        <f t="shared" si="43"/>
        <v>0</v>
      </c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R491" s="162" t="s">
        <v>270</v>
      </c>
      <c r="AT491" s="162" t="s">
        <v>169</v>
      </c>
      <c r="AU491" s="162" t="s">
        <v>84</v>
      </c>
      <c r="AY491" s="16" t="s">
        <v>167</v>
      </c>
      <c r="BE491" s="163">
        <f t="shared" si="44"/>
        <v>0</v>
      </c>
      <c r="BF491" s="163">
        <f t="shared" si="45"/>
        <v>213.375</v>
      </c>
      <c r="BG491" s="163">
        <f t="shared" si="46"/>
        <v>0</v>
      </c>
      <c r="BH491" s="163">
        <f t="shared" si="47"/>
        <v>0</v>
      </c>
      <c r="BI491" s="163">
        <f t="shared" si="48"/>
        <v>0</v>
      </c>
      <c r="BJ491" s="16" t="s">
        <v>84</v>
      </c>
      <c r="BK491" s="164">
        <f t="shared" si="49"/>
        <v>213.375</v>
      </c>
      <c r="BL491" s="16" t="s">
        <v>270</v>
      </c>
      <c r="BM491" s="162" t="s">
        <v>1012</v>
      </c>
    </row>
    <row r="492" spans="1:65" s="2" customFormat="1" ht="16.5" customHeight="1">
      <c r="A492" s="28"/>
      <c r="B492" s="151"/>
      <c r="C492" s="180" t="s">
        <v>1013</v>
      </c>
      <c r="D492" s="180" t="s">
        <v>209</v>
      </c>
      <c r="E492" s="181" t="s">
        <v>1014</v>
      </c>
      <c r="F492" s="182" t="s">
        <v>1015</v>
      </c>
      <c r="G492" s="183" t="s">
        <v>245</v>
      </c>
      <c r="H492" s="184">
        <v>6</v>
      </c>
      <c r="I492" s="184">
        <v>75.248999999999995</v>
      </c>
      <c r="J492" s="184">
        <f t="shared" si="40"/>
        <v>451.49400000000003</v>
      </c>
      <c r="K492" s="185"/>
      <c r="L492" s="186"/>
      <c r="M492" s="187" t="s">
        <v>1</v>
      </c>
      <c r="N492" s="188" t="s">
        <v>37</v>
      </c>
      <c r="O492" s="160">
        <v>0</v>
      </c>
      <c r="P492" s="160">
        <f t="shared" si="41"/>
        <v>0</v>
      </c>
      <c r="Q492" s="160">
        <v>0</v>
      </c>
      <c r="R492" s="160">
        <f t="shared" si="42"/>
        <v>0</v>
      </c>
      <c r="S492" s="160">
        <v>0</v>
      </c>
      <c r="T492" s="161">
        <f t="shared" si="43"/>
        <v>0</v>
      </c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R492" s="162" t="s">
        <v>368</v>
      </c>
      <c r="AT492" s="162" t="s">
        <v>209</v>
      </c>
      <c r="AU492" s="162" t="s">
        <v>84</v>
      </c>
      <c r="AY492" s="16" t="s">
        <v>167</v>
      </c>
      <c r="BE492" s="163">
        <f t="shared" si="44"/>
        <v>0</v>
      </c>
      <c r="BF492" s="163">
        <f t="shared" si="45"/>
        <v>451.49400000000003</v>
      </c>
      <c r="BG492" s="163">
        <f t="shared" si="46"/>
        <v>0</v>
      </c>
      <c r="BH492" s="163">
        <f t="shared" si="47"/>
        <v>0</v>
      </c>
      <c r="BI492" s="163">
        <f t="shared" si="48"/>
        <v>0</v>
      </c>
      <c r="BJ492" s="16" t="s">
        <v>84</v>
      </c>
      <c r="BK492" s="164">
        <f t="shared" si="49"/>
        <v>451.49400000000003</v>
      </c>
      <c r="BL492" s="16" t="s">
        <v>270</v>
      </c>
      <c r="BM492" s="162" t="s">
        <v>1016</v>
      </c>
    </row>
    <row r="493" spans="1:65" s="2" customFormat="1" ht="16.5" customHeight="1">
      <c r="A493" s="28"/>
      <c r="B493" s="151"/>
      <c r="C493" s="180" t="s">
        <v>1017</v>
      </c>
      <c r="D493" s="180" t="s">
        <v>209</v>
      </c>
      <c r="E493" s="181" t="s">
        <v>1018</v>
      </c>
      <c r="F493" s="182" t="s">
        <v>1019</v>
      </c>
      <c r="G493" s="183" t="s">
        <v>245</v>
      </c>
      <c r="H493" s="184">
        <v>19</v>
      </c>
      <c r="I493" s="184">
        <v>66.772000000000006</v>
      </c>
      <c r="J493" s="184">
        <f t="shared" si="40"/>
        <v>1268.6679999999999</v>
      </c>
      <c r="K493" s="185"/>
      <c r="L493" s="186"/>
      <c r="M493" s="187" t="s">
        <v>1</v>
      </c>
      <c r="N493" s="188" t="s">
        <v>37</v>
      </c>
      <c r="O493" s="160">
        <v>0</v>
      </c>
      <c r="P493" s="160">
        <f t="shared" si="41"/>
        <v>0</v>
      </c>
      <c r="Q493" s="160">
        <v>0</v>
      </c>
      <c r="R493" s="160">
        <f t="shared" si="42"/>
        <v>0</v>
      </c>
      <c r="S493" s="160">
        <v>0</v>
      </c>
      <c r="T493" s="161">
        <f t="shared" si="43"/>
        <v>0</v>
      </c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R493" s="162" t="s">
        <v>368</v>
      </c>
      <c r="AT493" s="162" t="s">
        <v>209</v>
      </c>
      <c r="AU493" s="162" t="s">
        <v>84</v>
      </c>
      <c r="AY493" s="16" t="s">
        <v>167</v>
      </c>
      <c r="BE493" s="163">
        <f t="shared" si="44"/>
        <v>0</v>
      </c>
      <c r="BF493" s="163">
        <f t="shared" si="45"/>
        <v>1268.6679999999999</v>
      </c>
      <c r="BG493" s="163">
        <f t="shared" si="46"/>
        <v>0</v>
      </c>
      <c r="BH493" s="163">
        <f t="shared" si="47"/>
        <v>0</v>
      </c>
      <c r="BI493" s="163">
        <f t="shared" si="48"/>
        <v>0</v>
      </c>
      <c r="BJ493" s="16" t="s">
        <v>84</v>
      </c>
      <c r="BK493" s="164">
        <f t="shared" si="49"/>
        <v>1268.6679999999999</v>
      </c>
      <c r="BL493" s="16" t="s">
        <v>270</v>
      </c>
      <c r="BM493" s="162" t="s">
        <v>1020</v>
      </c>
    </row>
    <row r="494" spans="1:65" s="2" customFormat="1" ht="16.5" customHeight="1">
      <c r="A494" s="28"/>
      <c r="B494" s="151"/>
      <c r="C494" s="152" t="s">
        <v>1021</v>
      </c>
      <c r="D494" s="152" t="s">
        <v>169</v>
      </c>
      <c r="E494" s="153" t="s">
        <v>1022</v>
      </c>
      <c r="F494" s="154" t="s">
        <v>1023</v>
      </c>
      <c r="G494" s="155" t="s">
        <v>245</v>
      </c>
      <c r="H494" s="156">
        <v>1</v>
      </c>
      <c r="I494" s="156">
        <v>2.65</v>
      </c>
      <c r="J494" s="156">
        <f t="shared" si="40"/>
        <v>2.65</v>
      </c>
      <c r="K494" s="157"/>
      <c r="L494" s="29"/>
      <c r="M494" s="158" t="s">
        <v>1</v>
      </c>
      <c r="N494" s="159" t="s">
        <v>37</v>
      </c>
      <c r="O494" s="160">
        <v>0</v>
      </c>
      <c r="P494" s="160">
        <f t="shared" si="41"/>
        <v>0</v>
      </c>
      <c r="Q494" s="160">
        <v>0</v>
      </c>
      <c r="R494" s="160">
        <f t="shared" si="42"/>
        <v>0</v>
      </c>
      <c r="S494" s="160">
        <v>0</v>
      </c>
      <c r="T494" s="161">
        <f t="shared" si="43"/>
        <v>0</v>
      </c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R494" s="162" t="s">
        <v>270</v>
      </c>
      <c r="AT494" s="162" t="s">
        <v>169</v>
      </c>
      <c r="AU494" s="162" t="s">
        <v>84</v>
      </c>
      <c r="AY494" s="16" t="s">
        <v>167</v>
      </c>
      <c r="BE494" s="163">
        <f t="shared" si="44"/>
        <v>0</v>
      </c>
      <c r="BF494" s="163">
        <f t="shared" si="45"/>
        <v>2.65</v>
      </c>
      <c r="BG494" s="163">
        <f t="shared" si="46"/>
        <v>0</v>
      </c>
      <c r="BH494" s="163">
        <f t="shared" si="47"/>
        <v>0</v>
      </c>
      <c r="BI494" s="163">
        <f t="shared" si="48"/>
        <v>0</v>
      </c>
      <c r="BJ494" s="16" t="s">
        <v>84</v>
      </c>
      <c r="BK494" s="164">
        <f t="shared" si="49"/>
        <v>2.65</v>
      </c>
      <c r="BL494" s="16" t="s">
        <v>270</v>
      </c>
      <c r="BM494" s="162" t="s">
        <v>1024</v>
      </c>
    </row>
    <row r="495" spans="1:65" s="2" customFormat="1" ht="16.5" customHeight="1">
      <c r="A495" s="28"/>
      <c r="B495" s="151"/>
      <c r="C495" s="180" t="s">
        <v>1025</v>
      </c>
      <c r="D495" s="180" t="s">
        <v>209</v>
      </c>
      <c r="E495" s="181" t="s">
        <v>1026</v>
      </c>
      <c r="F495" s="182" t="s">
        <v>1027</v>
      </c>
      <c r="G495" s="183" t="s">
        <v>245</v>
      </c>
      <c r="H495" s="184">
        <v>1</v>
      </c>
      <c r="I495" s="184">
        <v>33.201999999999998</v>
      </c>
      <c r="J495" s="184">
        <f t="shared" si="40"/>
        <v>33.201999999999998</v>
      </c>
      <c r="K495" s="185"/>
      <c r="L495" s="186"/>
      <c r="M495" s="187" t="s">
        <v>1</v>
      </c>
      <c r="N495" s="188" t="s">
        <v>37</v>
      </c>
      <c r="O495" s="160">
        <v>0</v>
      </c>
      <c r="P495" s="160">
        <f t="shared" si="41"/>
        <v>0</v>
      </c>
      <c r="Q495" s="160">
        <v>0</v>
      </c>
      <c r="R495" s="160">
        <f t="shared" si="42"/>
        <v>0</v>
      </c>
      <c r="S495" s="160">
        <v>0</v>
      </c>
      <c r="T495" s="161">
        <f t="shared" si="43"/>
        <v>0</v>
      </c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R495" s="162" t="s">
        <v>368</v>
      </c>
      <c r="AT495" s="162" t="s">
        <v>209</v>
      </c>
      <c r="AU495" s="162" t="s">
        <v>84</v>
      </c>
      <c r="AY495" s="16" t="s">
        <v>167</v>
      </c>
      <c r="BE495" s="163">
        <f t="shared" si="44"/>
        <v>0</v>
      </c>
      <c r="BF495" s="163">
        <f t="shared" si="45"/>
        <v>33.201999999999998</v>
      </c>
      <c r="BG495" s="163">
        <f t="shared" si="46"/>
        <v>0</v>
      </c>
      <c r="BH495" s="163">
        <f t="shared" si="47"/>
        <v>0</v>
      </c>
      <c r="BI495" s="163">
        <f t="shared" si="48"/>
        <v>0</v>
      </c>
      <c r="BJ495" s="16" t="s">
        <v>84</v>
      </c>
      <c r="BK495" s="164">
        <f t="shared" si="49"/>
        <v>33.201999999999998</v>
      </c>
      <c r="BL495" s="16" t="s">
        <v>270</v>
      </c>
      <c r="BM495" s="162" t="s">
        <v>1028</v>
      </c>
    </row>
    <row r="496" spans="1:65" s="2" customFormat="1" ht="21.75" customHeight="1">
      <c r="A496" s="28"/>
      <c r="B496" s="151"/>
      <c r="C496" s="152" t="s">
        <v>1029</v>
      </c>
      <c r="D496" s="152" t="s">
        <v>169</v>
      </c>
      <c r="E496" s="153" t="s">
        <v>1030</v>
      </c>
      <c r="F496" s="154" t="s">
        <v>1031</v>
      </c>
      <c r="G496" s="155" t="s">
        <v>245</v>
      </c>
      <c r="H496" s="156">
        <v>1</v>
      </c>
      <c r="I496" s="156">
        <v>1.375</v>
      </c>
      <c r="J496" s="156">
        <f t="shared" si="40"/>
        <v>1.375</v>
      </c>
      <c r="K496" s="157"/>
      <c r="L496" s="29"/>
      <c r="M496" s="158" t="s">
        <v>1</v>
      </c>
      <c r="N496" s="159" t="s">
        <v>37</v>
      </c>
      <c r="O496" s="160">
        <v>0</v>
      </c>
      <c r="P496" s="160">
        <f t="shared" si="41"/>
        <v>0</v>
      </c>
      <c r="Q496" s="160">
        <v>0</v>
      </c>
      <c r="R496" s="160">
        <f t="shared" si="42"/>
        <v>0</v>
      </c>
      <c r="S496" s="160">
        <v>0</v>
      </c>
      <c r="T496" s="161">
        <f t="shared" si="43"/>
        <v>0</v>
      </c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R496" s="162" t="s">
        <v>270</v>
      </c>
      <c r="AT496" s="162" t="s">
        <v>169</v>
      </c>
      <c r="AU496" s="162" t="s">
        <v>84</v>
      </c>
      <c r="AY496" s="16" t="s">
        <v>167</v>
      </c>
      <c r="BE496" s="163">
        <f t="shared" si="44"/>
        <v>0</v>
      </c>
      <c r="BF496" s="163">
        <f t="shared" si="45"/>
        <v>1.375</v>
      </c>
      <c r="BG496" s="163">
        <f t="shared" si="46"/>
        <v>0</v>
      </c>
      <c r="BH496" s="163">
        <f t="shared" si="47"/>
        <v>0</v>
      </c>
      <c r="BI496" s="163">
        <f t="shared" si="48"/>
        <v>0</v>
      </c>
      <c r="BJ496" s="16" t="s">
        <v>84</v>
      </c>
      <c r="BK496" s="164">
        <f t="shared" si="49"/>
        <v>1.375</v>
      </c>
      <c r="BL496" s="16" t="s">
        <v>270</v>
      </c>
      <c r="BM496" s="162" t="s">
        <v>1032</v>
      </c>
    </row>
    <row r="497" spans="1:65" s="2" customFormat="1" ht="16.5" customHeight="1">
      <c r="A497" s="28"/>
      <c r="B497" s="151"/>
      <c r="C497" s="180" t="s">
        <v>1033</v>
      </c>
      <c r="D497" s="180" t="s">
        <v>209</v>
      </c>
      <c r="E497" s="181" t="s">
        <v>1034</v>
      </c>
      <c r="F497" s="182" t="s">
        <v>1035</v>
      </c>
      <c r="G497" s="183" t="s">
        <v>245</v>
      </c>
      <c r="H497" s="184">
        <v>1</v>
      </c>
      <c r="I497" s="184">
        <v>9.9429999999999996</v>
      </c>
      <c r="J497" s="184">
        <f t="shared" si="40"/>
        <v>9.9429999999999996</v>
      </c>
      <c r="K497" s="185"/>
      <c r="L497" s="186"/>
      <c r="M497" s="187" t="s">
        <v>1</v>
      </c>
      <c r="N497" s="188" t="s">
        <v>37</v>
      </c>
      <c r="O497" s="160">
        <v>0</v>
      </c>
      <c r="P497" s="160">
        <f t="shared" si="41"/>
        <v>0</v>
      </c>
      <c r="Q497" s="160">
        <v>0</v>
      </c>
      <c r="R497" s="160">
        <f t="shared" si="42"/>
        <v>0</v>
      </c>
      <c r="S497" s="160">
        <v>0</v>
      </c>
      <c r="T497" s="161">
        <f t="shared" si="43"/>
        <v>0</v>
      </c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R497" s="162" t="s">
        <v>368</v>
      </c>
      <c r="AT497" s="162" t="s">
        <v>209</v>
      </c>
      <c r="AU497" s="162" t="s">
        <v>84</v>
      </c>
      <c r="AY497" s="16" t="s">
        <v>167</v>
      </c>
      <c r="BE497" s="163">
        <f t="shared" si="44"/>
        <v>0</v>
      </c>
      <c r="BF497" s="163">
        <f t="shared" si="45"/>
        <v>9.9429999999999996</v>
      </c>
      <c r="BG497" s="163">
        <f t="shared" si="46"/>
        <v>0</v>
      </c>
      <c r="BH497" s="163">
        <f t="shared" si="47"/>
        <v>0</v>
      </c>
      <c r="BI497" s="163">
        <f t="shared" si="48"/>
        <v>0</v>
      </c>
      <c r="BJ497" s="16" t="s">
        <v>84</v>
      </c>
      <c r="BK497" s="164">
        <f t="shared" si="49"/>
        <v>9.9429999999999996</v>
      </c>
      <c r="BL497" s="16" t="s">
        <v>270</v>
      </c>
      <c r="BM497" s="162" t="s">
        <v>1036</v>
      </c>
    </row>
    <row r="498" spans="1:65" s="2" customFormat="1" ht="21.75" customHeight="1">
      <c r="A498" s="28"/>
      <c r="B498" s="151"/>
      <c r="C498" s="152" t="s">
        <v>1037</v>
      </c>
      <c r="D498" s="152" t="s">
        <v>169</v>
      </c>
      <c r="E498" s="153" t="s">
        <v>1038</v>
      </c>
      <c r="F498" s="154" t="s">
        <v>1039</v>
      </c>
      <c r="G498" s="155" t="s">
        <v>245</v>
      </c>
      <c r="H498" s="156">
        <v>20</v>
      </c>
      <c r="I498" s="156">
        <v>3.4940000000000002</v>
      </c>
      <c r="J498" s="156">
        <f t="shared" si="40"/>
        <v>69.88</v>
      </c>
      <c r="K498" s="157"/>
      <c r="L498" s="29"/>
      <c r="M498" s="158" t="s">
        <v>1</v>
      </c>
      <c r="N498" s="159" t="s">
        <v>37</v>
      </c>
      <c r="O498" s="160">
        <v>0</v>
      </c>
      <c r="P498" s="160">
        <f t="shared" si="41"/>
        <v>0</v>
      </c>
      <c r="Q498" s="160">
        <v>0</v>
      </c>
      <c r="R498" s="160">
        <f t="shared" si="42"/>
        <v>0</v>
      </c>
      <c r="S498" s="160">
        <v>0</v>
      </c>
      <c r="T498" s="161">
        <f t="shared" si="43"/>
        <v>0</v>
      </c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R498" s="162" t="s">
        <v>270</v>
      </c>
      <c r="AT498" s="162" t="s">
        <v>169</v>
      </c>
      <c r="AU498" s="162" t="s">
        <v>84</v>
      </c>
      <c r="AY498" s="16" t="s">
        <v>167</v>
      </c>
      <c r="BE498" s="163">
        <f t="shared" si="44"/>
        <v>0</v>
      </c>
      <c r="BF498" s="163">
        <f t="shared" si="45"/>
        <v>69.88</v>
      </c>
      <c r="BG498" s="163">
        <f t="shared" si="46"/>
        <v>0</v>
      </c>
      <c r="BH498" s="163">
        <f t="shared" si="47"/>
        <v>0</v>
      </c>
      <c r="BI498" s="163">
        <f t="shared" si="48"/>
        <v>0</v>
      </c>
      <c r="BJ498" s="16" t="s">
        <v>84</v>
      </c>
      <c r="BK498" s="164">
        <f t="shared" si="49"/>
        <v>69.88</v>
      </c>
      <c r="BL498" s="16" t="s">
        <v>270</v>
      </c>
      <c r="BM498" s="162" t="s">
        <v>1040</v>
      </c>
    </row>
    <row r="499" spans="1:65" s="2" customFormat="1" ht="16.5" customHeight="1">
      <c r="A499" s="28"/>
      <c r="B499" s="151"/>
      <c r="C499" s="180" t="s">
        <v>1041</v>
      </c>
      <c r="D499" s="180" t="s">
        <v>209</v>
      </c>
      <c r="E499" s="181" t="s">
        <v>1042</v>
      </c>
      <c r="F499" s="182" t="s">
        <v>1043</v>
      </c>
      <c r="G499" s="183" t="s">
        <v>245</v>
      </c>
      <c r="H499" s="184">
        <v>20</v>
      </c>
      <c r="I499" s="184">
        <v>14.439</v>
      </c>
      <c r="J499" s="184">
        <f t="shared" si="40"/>
        <v>288.77999999999997</v>
      </c>
      <c r="K499" s="185"/>
      <c r="L499" s="186"/>
      <c r="M499" s="187" t="s">
        <v>1</v>
      </c>
      <c r="N499" s="188" t="s">
        <v>37</v>
      </c>
      <c r="O499" s="160">
        <v>0</v>
      </c>
      <c r="P499" s="160">
        <f t="shared" si="41"/>
        <v>0</v>
      </c>
      <c r="Q499" s="160">
        <v>0</v>
      </c>
      <c r="R499" s="160">
        <f t="shared" si="42"/>
        <v>0</v>
      </c>
      <c r="S499" s="160">
        <v>0</v>
      </c>
      <c r="T499" s="161">
        <f t="shared" si="43"/>
        <v>0</v>
      </c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R499" s="162" t="s">
        <v>368</v>
      </c>
      <c r="AT499" s="162" t="s">
        <v>209</v>
      </c>
      <c r="AU499" s="162" t="s">
        <v>84</v>
      </c>
      <c r="AY499" s="16" t="s">
        <v>167</v>
      </c>
      <c r="BE499" s="163">
        <f t="shared" si="44"/>
        <v>0</v>
      </c>
      <c r="BF499" s="163">
        <f t="shared" si="45"/>
        <v>288.77999999999997</v>
      </c>
      <c r="BG499" s="163">
        <f t="shared" si="46"/>
        <v>0</v>
      </c>
      <c r="BH499" s="163">
        <f t="shared" si="47"/>
        <v>0</v>
      </c>
      <c r="BI499" s="163">
        <f t="shared" si="48"/>
        <v>0</v>
      </c>
      <c r="BJ499" s="16" t="s">
        <v>84</v>
      </c>
      <c r="BK499" s="164">
        <f t="shared" si="49"/>
        <v>288.77999999999997</v>
      </c>
      <c r="BL499" s="16" t="s">
        <v>270</v>
      </c>
      <c r="BM499" s="162" t="s">
        <v>1044</v>
      </c>
    </row>
    <row r="500" spans="1:65" s="2" customFormat="1" ht="21.75" customHeight="1">
      <c r="A500" s="28"/>
      <c r="B500" s="151"/>
      <c r="C500" s="152" t="s">
        <v>1045</v>
      </c>
      <c r="D500" s="152" t="s">
        <v>169</v>
      </c>
      <c r="E500" s="153" t="s">
        <v>1046</v>
      </c>
      <c r="F500" s="154" t="s">
        <v>1047</v>
      </c>
      <c r="G500" s="155" t="s">
        <v>245</v>
      </c>
      <c r="H500" s="156">
        <v>3</v>
      </c>
      <c r="I500" s="156">
        <v>2.4969999999999999</v>
      </c>
      <c r="J500" s="156">
        <f t="shared" si="40"/>
        <v>7.4909999999999997</v>
      </c>
      <c r="K500" s="157"/>
      <c r="L500" s="29"/>
      <c r="M500" s="158" t="s">
        <v>1</v>
      </c>
      <c r="N500" s="159" t="s">
        <v>37</v>
      </c>
      <c r="O500" s="160">
        <v>0</v>
      </c>
      <c r="P500" s="160">
        <f t="shared" si="41"/>
        <v>0</v>
      </c>
      <c r="Q500" s="160">
        <v>0</v>
      </c>
      <c r="R500" s="160">
        <f t="shared" si="42"/>
        <v>0</v>
      </c>
      <c r="S500" s="160">
        <v>0</v>
      </c>
      <c r="T500" s="161">
        <f t="shared" si="43"/>
        <v>0</v>
      </c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R500" s="162" t="s">
        <v>270</v>
      </c>
      <c r="AT500" s="162" t="s">
        <v>169</v>
      </c>
      <c r="AU500" s="162" t="s">
        <v>84</v>
      </c>
      <c r="AY500" s="16" t="s">
        <v>167</v>
      </c>
      <c r="BE500" s="163">
        <f t="shared" si="44"/>
        <v>0</v>
      </c>
      <c r="BF500" s="163">
        <f t="shared" si="45"/>
        <v>7.4909999999999997</v>
      </c>
      <c r="BG500" s="163">
        <f t="shared" si="46"/>
        <v>0</v>
      </c>
      <c r="BH500" s="163">
        <f t="shared" si="47"/>
        <v>0</v>
      </c>
      <c r="BI500" s="163">
        <f t="shared" si="48"/>
        <v>0</v>
      </c>
      <c r="BJ500" s="16" t="s">
        <v>84</v>
      </c>
      <c r="BK500" s="164">
        <f t="shared" si="49"/>
        <v>7.4909999999999997</v>
      </c>
      <c r="BL500" s="16" t="s">
        <v>270</v>
      </c>
      <c r="BM500" s="162" t="s">
        <v>1048</v>
      </c>
    </row>
    <row r="501" spans="1:65" s="2" customFormat="1" ht="21.75" customHeight="1">
      <c r="A501" s="28"/>
      <c r="B501" s="151"/>
      <c r="C501" s="180" t="s">
        <v>1049</v>
      </c>
      <c r="D501" s="180" t="s">
        <v>209</v>
      </c>
      <c r="E501" s="181" t="s">
        <v>1050</v>
      </c>
      <c r="F501" s="182" t="s">
        <v>1051</v>
      </c>
      <c r="G501" s="183" t="s">
        <v>245</v>
      </c>
      <c r="H501" s="184">
        <v>3</v>
      </c>
      <c r="I501" s="184">
        <v>13.302</v>
      </c>
      <c r="J501" s="184">
        <f t="shared" si="40"/>
        <v>39.905999999999999</v>
      </c>
      <c r="K501" s="185"/>
      <c r="L501" s="186"/>
      <c r="M501" s="187" t="s">
        <v>1</v>
      </c>
      <c r="N501" s="188" t="s">
        <v>37</v>
      </c>
      <c r="O501" s="160">
        <v>0</v>
      </c>
      <c r="P501" s="160">
        <f t="shared" si="41"/>
        <v>0</v>
      </c>
      <c r="Q501" s="160">
        <v>0</v>
      </c>
      <c r="R501" s="160">
        <f t="shared" si="42"/>
        <v>0</v>
      </c>
      <c r="S501" s="160">
        <v>0</v>
      </c>
      <c r="T501" s="161">
        <f t="shared" si="43"/>
        <v>0</v>
      </c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R501" s="162" t="s">
        <v>368</v>
      </c>
      <c r="AT501" s="162" t="s">
        <v>209</v>
      </c>
      <c r="AU501" s="162" t="s">
        <v>84</v>
      </c>
      <c r="AY501" s="16" t="s">
        <v>167</v>
      </c>
      <c r="BE501" s="163">
        <f t="shared" si="44"/>
        <v>0</v>
      </c>
      <c r="BF501" s="163">
        <f t="shared" si="45"/>
        <v>39.905999999999999</v>
      </c>
      <c r="BG501" s="163">
        <f t="shared" si="46"/>
        <v>0</v>
      </c>
      <c r="BH501" s="163">
        <f t="shared" si="47"/>
        <v>0</v>
      </c>
      <c r="BI501" s="163">
        <f t="shared" si="48"/>
        <v>0</v>
      </c>
      <c r="BJ501" s="16" t="s">
        <v>84</v>
      </c>
      <c r="BK501" s="164">
        <f t="shared" si="49"/>
        <v>39.905999999999999</v>
      </c>
      <c r="BL501" s="16" t="s">
        <v>270</v>
      </c>
      <c r="BM501" s="162" t="s">
        <v>1052</v>
      </c>
    </row>
    <row r="502" spans="1:65" s="2" customFormat="1" ht="21.75" customHeight="1">
      <c r="A502" s="28"/>
      <c r="B502" s="151"/>
      <c r="C502" s="152" t="s">
        <v>1053</v>
      </c>
      <c r="D502" s="152" t="s">
        <v>169</v>
      </c>
      <c r="E502" s="153" t="s">
        <v>1054</v>
      </c>
      <c r="F502" s="154" t="s">
        <v>1055</v>
      </c>
      <c r="G502" s="155" t="s">
        <v>245</v>
      </c>
      <c r="H502" s="156">
        <v>1</v>
      </c>
      <c r="I502" s="156">
        <v>3.5920000000000001</v>
      </c>
      <c r="J502" s="156">
        <f t="shared" si="40"/>
        <v>3.5920000000000001</v>
      </c>
      <c r="K502" s="157"/>
      <c r="L502" s="29"/>
      <c r="M502" s="158" t="s">
        <v>1</v>
      </c>
      <c r="N502" s="159" t="s">
        <v>37</v>
      </c>
      <c r="O502" s="160">
        <v>0</v>
      </c>
      <c r="P502" s="160">
        <f t="shared" si="41"/>
        <v>0</v>
      </c>
      <c r="Q502" s="160">
        <v>0</v>
      </c>
      <c r="R502" s="160">
        <f t="shared" si="42"/>
        <v>0</v>
      </c>
      <c r="S502" s="160">
        <v>0</v>
      </c>
      <c r="T502" s="161">
        <f t="shared" si="43"/>
        <v>0</v>
      </c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R502" s="162" t="s">
        <v>270</v>
      </c>
      <c r="AT502" s="162" t="s">
        <v>169</v>
      </c>
      <c r="AU502" s="162" t="s">
        <v>84</v>
      </c>
      <c r="AY502" s="16" t="s">
        <v>167</v>
      </c>
      <c r="BE502" s="163">
        <f t="shared" si="44"/>
        <v>0</v>
      </c>
      <c r="BF502" s="163">
        <f t="shared" si="45"/>
        <v>3.5920000000000001</v>
      </c>
      <c r="BG502" s="163">
        <f t="shared" si="46"/>
        <v>0</v>
      </c>
      <c r="BH502" s="163">
        <f t="shared" si="47"/>
        <v>0</v>
      </c>
      <c r="BI502" s="163">
        <f t="shared" si="48"/>
        <v>0</v>
      </c>
      <c r="BJ502" s="16" t="s">
        <v>84</v>
      </c>
      <c r="BK502" s="164">
        <f t="shared" si="49"/>
        <v>3.5920000000000001</v>
      </c>
      <c r="BL502" s="16" t="s">
        <v>270</v>
      </c>
      <c r="BM502" s="162" t="s">
        <v>1056</v>
      </c>
    </row>
    <row r="503" spans="1:65" s="2" customFormat="1" ht="21.75" customHeight="1">
      <c r="A503" s="28"/>
      <c r="B503" s="151"/>
      <c r="C503" s="180" t="s">
        <v>1057</v>
      </c>
      <c r="D503" s="180" t="s">
        <v>209</v>
      </c>
      <c r="E503" s="181" t="s">
        <v>1058</v>
      </c>
      <c r="F503" s="182" t="s">
        <v>1059</v>
      </c>
      <c r="G503" s="183" t="s">
        <v>245</v>
      </c>
      <c r="H503" s="184">
        <v>1</v>
      </c>
      <c r="I503" s="184">
        <v>22.385999999999999</v>
      </c>
      <c r="J503" s="184">
        <f t="shared" si="40"/>
        <v>22.385999999999999</v>
      </c>
      <c r="K503" s="185"/>
      <c r="L503" s="186"/>
      <c r="M503" s="187" t="s">
        <v>1</v>
      </c>
      <c r="N503" s="188" t="s">
        <v>37</v>
      </c>
      <c r="O503" s="160">
        <v>0</v>
      </c>
      <c r="P503" s="160">
        <f t="shared" si="41"/>
        <v>0</v>
      </c>
      <c r="Q503" s="160">
        <v>0</v>
      </c>
      <c r="R503" s="160">
        <f t="shared" si="42"/>
        <v>0</v>
      </c>
      <c r="S503" s="160">
        <v>0</v>
      </c>
      <c r="T503" s="161">
        <f t="shared" si="43"/>
        <v>0</v>
      </c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R503" s="162" t="s">
        <v>368</v>
      </c>
      <c r="AT503" s="162" t="s">
        <v>209</v>
      </c>
      <c r="AU503" s="162" t="s">
        <v>84</v>
      </c>
      <c r="AY503" s="16" t="s">
        <v>167</v>
      </c>
      <c r="BE503" s="163">
        <f t="shared" si="44"/>
        <v>0</v>
      </c>
      <c r="BF503" s="163">
        <f t="shared" si="45"/>
        <v>22.385999999999999</v>
      </c>
      <c r="BG503" s="163">
        <f t="shared" si="46"/>
        <v>0</v>
      </c>
      <c r="BH503" s="163">
        <f t="shared" si="47"/>
        <v>0</v>
      </c>
      <c r="BI503" s="163">
        <f t="shared" si="48"/>
        <v>0</v>
      </c>
      <c r="BJ503" s="16" t="s">
        <v>84</v>
      </c>
      <c r="BK503" s="164">
        <f t="shared" si="49"/>
        <v>22.385999999999999</v>
      </c>
      <c r="BL503" s="16" t="s">
        <v>270</v>
      </c>
      <c r="BM503" s="162" t="s">
        <v>1060</v>
      </c>
    </row>
    <row r="504" spans="1:65" s="2" customFormat="1" ht="21.75" customHeight="1">
      <c r="A504" s="28"/>
      <c r="B504" s="151"/>
      <c r="C504" s="152" t="s">
        <v>1061</v>
      </c>
      <c r="D504" s="152" t="s">
        <v>169</v>
      </c>
      <c r="E504" s="153" t="s">
        <v>1062</v>
      </c>
      <c r="F504" s="154" t="s">
        <v>1063</v>
      </c>
      <c r="G504" s="155" t="s">
        <v>245</v>
      </c>
      <c r="H504" s="156">
        <v>2</v>
      </c>
      <c r="I504" s="156">
        <v>2.1949999999999998</v>
      </c>
      <c r="J504" s="156">
        <f t="shared" si="40"/>
        <v>4.3899999999999997</v>
      </c>
      <c r="K504" s="157"/>
      <c r="L504" s="29"/>
      <c r="M504" s="158" t="s">
        <v>1</v>
      </c>
      <c r="N504" s="159" t="s">
        <v>37</v>
      </c>
      <c r="O504" s="160">
        <v>0</v>
      </c>
      <c r="P504" s="160">
        <f t="shared" si="41"/>
        <v>0</v>
      </c>
      <c r="Q504" s="160">
        <v>0</v>
      </c>
      <c r="R504" s="160">
        <f t="shared" si="42"/>
        <v>0</v>
      </c>
      <c r="S504" s="160">
        <v>0</v>
      </c>
      <c r="T504" s="161">
        <f t="shared" si="43"/>
        <v>0</v>
      </c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R504" s="162" t="s">
        <v>270</v>
      </c>
      <c r="AT504" s="162" t="s">
        <v>169</v>
      </c>
      <c r="AU504" s="162" t="s">
        <v>84</v>
      </c>
      <c r="AY504" s="16" t="s">
        <v>167</v>
      </c>
      <c r="BE504" s="163">
        <f t="shared" si="44"/>
        <v>0</v>
      </c>
      <c r="BF504" s="163">
        <f t="shared" si="45"/>
        <v>4.3899999999999997</v>
      </c>
      <c r="BG504" s="163">
        <f t="shared" si="46"/>
        <v>0</v>
      </c>
      <c r="BH504" s="163">
        <f t="shared" si="47"/>
        <v>0</v>
      </c>
      <c r="BI504" s="163">
        <f t="shared" si="48"/>
        <v>0</v>
      </c>
      <c r="BJ504" s="16" t="s">
        <v>84</v>
      </c>
      <c r="BK504" s="164">
        <f t="shared" si="49"/>
        <v>4.3899999999999997</v>
      </c>
      <c r="BL504" s="16" t="s">
        <v>270</v>
      </c>
      <c r="BM504" s="162" t="s">
        <v>1064</v>
      </c>
    </row>
    <row r="505" spans="1:65" s="2" customFormat="1" ht="16.5" customHeight="1">
      <c r="A505" s="28"/>
      <c r="B505" s="151"/>
      <c r="C505" s="180" t="s">
        <v>1065</v>
      </c>
      <c r="D505" s="180" t="s">
        <v>209</v>
      </c>
      <c r="E505" s="181" t="s">
        <v>1066</v>
      </c>
      <c r="F505" s="182" t="s">
        <v>1067</v>
      </c>
      <c r="G505" s="183" t="s">
        <v>245</v>
      </c>
      <c r="H505" s="184">
        <v>2</v>
      </c>
      <c r="I505" s="184">
        <v>13.83</v>
      </c>
      <c r="J505" s="184">
        <f t="shared" si="40"/>
        <v>27.66</v>
      </c>
      <c r="K505" s="185"/>
      <c r="L505" s="186"/>
      <c r="M505" s="187" t="s">
        <v>1</v>
      </c>
      <c r="N505" s="188" t="s">
        <v>37</v>
      </c>
      <c r="O505" s="160">
        <v>0</v>
      </c>
      <c r="P505" s="160">
        <f t="shared" si="41"/>
        <v>0</v>
      </c>
      <c r="Q505" s="160">
        <v>0</v>
      </c>
      <c r="R505" s="160">
        <f t="shared" si="42"/>
        <v>0</v>
      </c>
      <c r="S505" s="160">
        <v>0</v>
      </c>
      <c r="T505" s="161">
        <f t="shared" si="43"/>
        <v>0</v>
      </c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R505" s="162" t="s">
        <v>368</v>
      </c>
      <c r="AT505" s="162" t="s">
        <v>209</v>
      </c>
      <c r="AU505" s="162" t="s">
        <v>84</v>
      </c>
      <c r="AY505" s="16" t="s">
        <v>167</v>
      </c>
      <c r="BE505" s="163">
        <f t="shared" si="44"/>
        <v>0</v>
      </c>
      <c r="BF505" s="163">
        <f t="shared" si="45"/>
        <v>27.66</v>
      </c>
      <c r="BG505" s="163">
        <f t="shared" si="46"/>
        <v>0</v>
      </c>
      <c r="BH505" s="163">
        <f t="shared" si="47"/>
        <v>0</v>
      </c>
      <c r="BI505" s="163">
        <f t="shared" si="48"/>
        <v>0</v>
      </c>
      <c r="BJ505" s="16" t="s">
        <v>84</v>
      </c>
      <c r="BK505" s="164">
        <f t="shared" si="49"/>
        <v>27.66</v>
      </c>
      <c r="BL505" s="16" t="s">
        <v>270</v>
      </c>
      <c r="BM505" s="162" t="s">
        <v>1068</v>
      </c>
    </row>
    <row r="506" spans="1:65" s="2" customFormat="1" ht="21.75" customHeight="1">
      <c r="A506" s="28"/>
      <c r="B506" s="151"/>
      <c r="C506" s="152" t="s">
        <v>1069</v>
      </c>
      <c r="D506" s="152" t="s">
        <v>169</v>
      </c>
      <c r="E506" s="153" t="s">
        <v>1070</v>
      </c>
      <c r="F506" s="154" t="s">
        <v>1071</v>
      </c>
      <c r="G506" s="155" t="s">
        <v>245</v>
      </c>
      <c r="H506" s="156">
        <v>2</v>
      </c>
      <c r="I506" s="156">
        <v>2.1760000000000002</v>
      </c>
      <c r="J506" s="156">
        <f t="shared" si="40"/>
        <v>4.3520000000000003</v>
      </c>
      <c r="K506" s="157"/>
      <c r="L506" s="29"/>
      <c r="M506" s="158" t="s">
        <v>1</v>
      </c>
      <c r="N506" s="159" t="s">
        <v>37</v>
      </c>
      <c r="O506" s="160">
        <v>0</v>
      </c>
      <c r="P506" s="160">
        <f t="shared" si="41"/>
        <v>0</v>
      </c>
      <c r="Q506" s="160">
        <v>0</v>
      </c>
      <c r="R506" s="160">
        <f t="shared" si="42"/>
        <v>0</v>
      </c>
      <c r="S506" s="160">
        <v>0</v>
      </c>
      <c r="T506" s="161">
        <f t="shared" si="43"/>
        <v>0</v>
      </c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R506" s="162" t="s">
        <v>270</v>
      </c>
      <c r="AT506" s="162" t="s">
        <v>169</v>
      </c>
      <c r="AU506" s="162" t="s">
        <v>84</v>
      </c>
      <c r="AY506" s="16" t="s">
        <v>167</v>
      </c>
      <c r="BE506" s="163">
        <f t="shared" si="44"/>
        <v>0</v>
      </c>
      <c r="BF506" s="163">
        <f t="shared" si="45"/>
        <v>4.3520000000000003</v>
      </c>
      <c r="BG506" s="163">
        <f t="shared" si="46"/>
        <v>0</v>
      </c>
      <c r="BH506" s="163">
        <f t="shared" si="47"/>
        <v>0</v>
      </c>
      <c r="BI506" s="163">
        <f t="shared" si="48"/>
        <v>0</v>
      </c>
      <c r="BJ506" s="16" t="s">
        <v>84</v>
      </c>
      <c r="BK506" s="164">
        <f t="shared" si="49"/>
        <v>4.3520000000000003</v>
      </c>
      <c r="BL506" s="16" t="s">
        <v>270</v>
      </c>
      <c r="BM506" s="162" t="s">
        <v>1072</v>
      </c>
    </row>
    <row r="507" spans="1:65" s="2" customFormat="1" ht="21.75" customHeight="1">
      <c r="A507" s="28"/>
      <c r="B507" s="151"/>
      <c r="C507" s="180" t="s">
        <v>1073</v>
      </c>
      <c r="D507" s="180" t="s">
        <v>209</v>
      </c>
      <c r="E507" s="181" t="s">
        <v>1074</v>
      </c>
      <c r="F507" s="182" t="s">
        <v>1075</v>
      </c>
      <c r="G507" s="183" t="s">
        <v>245</v>
      </c>
      <c r="H507" s="184">
        <v>1</v>
      </c>
      <c r="I507" s="184">
        <v>12.298</v>
      </c>
      <c r="J507" s="184">
        <f t="shared" si="40"/>
        <v>12.298</v>
      </c>
      <c r="K507" s="185"/>
      <c r="L507" s="186"/>
      <c r="M507" s="187" t="s">
        <v>1</v>
      </c>
      <c r="N507" s="188" t="s">
        <v>37</v>
      </c>
      <c r="O507" s="160">
        <v>0</v>
      </c>
      <c r="P507" s="160">
        <f t="shared" si="41"/>
        <v>0</v>
      </c>
      <c r="Q507" s="160">
        <v>0</v>
      </c>
      <c r="R507" s="160">
        <f t="shared" si="42"/>
        <v>0</v>
      </c>
      <c r="S507" s="160">
        <v>0</v>
      </c>
      <c r="T507" s="161">
        <f t="shared" si="43"/>
        <v>0</v>
      </c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R507" s="162" t="s">
        <v>368</v>
      </c>
      <c r="AT507" s="162" t="s">
        <v>209</v>
      </c>
      <c r="AU507" s="162" t="s">
        <v>84</v>
      </c>
      <c r="AY507" s="16" t="s">
        <v>167</v>
      </c>
      <c r="BE507" s="163">
        <f t="shared" si="44"/>
        <v>0</v>
      </c>
      <c r="BF507" s="163">
        <f t="shared" si="45"/>
        <v>12.298</v>
      </c>
      <c r="BG507" s="163">
        <f t="shared" si="46"/>
        <v>0</v>
      </c>
      <c r="BH507" s="163">
        <f t="shared" si="47"/>
        <v>0</v>
      </c>
      <c r="BI507" s="163">
        <f t="shared" si="48"/>
        <v>0</v>
      </c>
      <c r="BJ507" s="16" t="s">
        <v>84</v>
      </c>
      <c r="BK507" s="164">
        <f t="shared" si="49"/>
        <v>12.298</v>
      </c>
      <c r="BL507" s="16" t="s">
        <v>270</v>
      </c>
      <c r="BM507" s="162" t="s">
        <v>1076</v>
      </c>
    </row>
    <row r="508" spans="1:65" s="2" customFormat="1" ht="21.75" customHeight="1">
      <c r="A508" s="28"/>
      <c r="B508" s="151"/>
      <c r="C508" s="180" t="s">
        <v>1077</v>
      </c>
      <c r="D508" s="180" t="s">
        <v>209</v>
      </c>
      <c r="E508" s="181" t="s">
        <v>1078</v>
      </c>
      <c r="F508" s="182" t="s">
        <v>1079</v>
      </c>
      <c r="G508" s="183" t="s">
        <v>245</v>
      </c>
      <c r="H508" s="184">
        <v>1</v>
      </c>
      <c r="I508" s="184">
        <v>100.572</v>
      </c>
      <c r="J508" s="184">
        <f t="shared" si="40"/>
        <v>100.572</v>
      </c>
      <c r="K508" s="185"/>
      <c r="L508" s="186"/>
      <c r="M508" s="187" t="s">
        <v>1</v>
      </c>
      <c r="N508" s="188" t="s">
        <v>37</v>
      </c>
      <c r="O508" s="160">
        <v>0</v>
      </c>
      <c r="P508" s="160">
        <f t="shared" si="41"/>
        <v>0</v>
      </c>
      <c r="Q508" s="160">
        <v>0</v>
      </c>
      <c r="R508" s="160">
        <f t="shared" si="42"/>
        <v>0</v>
      </c>
      <c r="S508" s="160">
        <v>0</v>
      </c>
      <c r="T508" s="161">
        <f t="shared" si="43"/>
        <v>0</v>
      </c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R508" s="162" t="s">
        <v>368</v>
      </c>
      <c r="AT508" s="162" t="s">
        <v>209</v>
      </c>
      <c r="AU508" s="162" t="s">
        <v>84</v>
      </c>
      <c r="AY508" s="16" t="s">
        <v>167</v>
      </c>
      <c r="BE508" s="163">
        <f t="shared" si="44"/>
        <v>0</v>
      </c>
      <c r="BF508" s="163">
        <f t="shared" si="45"/>
        <v>100.572</v>
      </c>
      <c r="BG508" s="163">
        <f t="shared" si="46"/>
        <v>0</v>
      </c>
      <c r="BH508" s="163">
        <f t="shared" si="47"/>
        <v>0</v>
      </c>
      <c r="BI508" s="163">
        <f t="shared" si="48"/>
        <v>0</v>
      </c>
      <c r="BJ508" s="16" t="s">
        <v>84</v>
      </c>
      <c r="BK508" s="164">
        <f t="shared" si="49"/>
        <v>100.572</v>
      </c>
      <c r="BL508" s="16" t="s">
        <v>270</v>
      </c>
      <c r="BM508" s="162" t="s">
        <v>1080</v>
      </c>
    </row>
    <row r="509" spans="1:65" s="2" customFormat="1" ht="16.5" customHeight="1">
      <c r="A509" s="28"/>
      <c r="B509" s="151"/>
      <c r="C509" s="152" t="s">
        <v>1081</v>
      </c>
      <c r="D509" s="152" t="s">
        <v>169</v>
      </c>
      <c r="E509" s="153" t="s">
        <v>1082</v>
      </c>
      <c r="F509" s="154" t="s">
        <v>1083</v>
      </c>
      <c r="G509" s="155" t="s">
        <v>245</v>
      </c>
      <c r="H509" s="156">
        <v>8</v>
      </c>
      <c r="I509" s="156">
        <v>0.36</v>
      </c>
      <c r="J509" s="156">
        <f t="shared" si="40"/>
        <v>2.88</v>
      </c>
      <c r="K509" s="157"/>
      <c r="L509" s="29"/>
      <c r="M509" s="158" t="s">
        <v>1</v>
      </c>
      <c r="N509" s="159" t="s">
        <v>37</v>
      </c>
      <c r="O509" s="160">
        <v>0</v>
      </c>
      <c r="P509" s="160">
        <f t="shared" si="41"/>
        <v>0</v>
      </c>
      <c r="Q509" s="160">
        <v>0</v>
      </c>
      <c r="R509" s="160">
        <f t="shared" si="42"/>
        <v>0</v>
      </c>
      <c r="S509" s="160">
        <v>0</v>
      </c>
      <c r="T509" s="161">
        <f t="shared" si="43"/>
        <v>0</v>
      </c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R509" s="162" t="s">
        <v>270</v>
      </c>
      <c r="AT509" s="162" t="s">
        <v>169</v>
      </c>
      <c r="AU509" s="162" t="s">
        <v>84</v>
      </c>
      <c r="AY509" s="16" t="s">
        <v>167</v>
      </c>
      <c r="BE509" s="163">
        <f t="shared" si="44"/>
        <v>0</v>
      </c>
      <c r="BF509" s="163">
        <f t="shared" si="45"/>
        <v>2.88</v>
      </c>
      <c r="BG509" s="163">
        <f t="shared" si="46"/>
        <v>0</v>
      </c>
      <c r="BH509" s="163">
        <f t="shared" si="47"/>
        <v>0</v>
      </c>
      <c r="BI509" s="163">
        <f t="shared" si="48"/>
        <v>0</v>
      </c>
      <c r="BJ509" s="16" t="s">
        <v>84</v>
      </c>
      <c r="BK509" s="164">
        <f t="shared" si="49"/>
        <v>2.88</v>
      </c>
      <c r="BL509" s="16" t="s">
        <v>270</v>
      </c>
      <c r="BM509" s="162" t="s">
        <v>1084</v>
      </c>
    </row>
    <row r="510" spans="1:65" s="2" customFormat="1" ht="16.5" customHeight="1">
      <c r="A510" s="28"/>
      <c r="B510" s="151"/>
      <c r="C510" s="180" t="s">
        <v>1085</v>
      </c>
      <c r="D510" s="180" t="s">
        <v>209</v>
      </c>
      <c r="E510" s="181" t="s">
        <v>1086</v>
      </c>
      <c r="F510" s="182" t="s">
        <v>1087</v>
      </c>
      <c r="G510" s="183" t="s">
        <v>245</v>
      </c>
      <c r="H510" s="184">
        <v>8</v>
      </c>
      <c r="I510" s="184">
        <v>19.628</v>
      </c>
      <c r="J510" s="184">
        <f t="shared" si="40"/>
        <v>157.024</v>
      </c>
      <c r="K510" s="185"/>
      <c r="L510" s="186"/>
      <c r="M510" s="187" t="s">
        <v>1</v>
      </c>
      <c r="N510" s="188" t="s">
        <v>37</v>
      </c>
      <c r="O510" s="160">
        <v>0</v>
      </c>
      <c r="P510" s="160">
        <f t="shared" si="41"/>
        <v>0</v>
      </c>
      <c r="Q510" s="160">
        <v>0</v>
      </c>
      <c r="R510" s="160">
        <f t="shared" si="42"/>
        <v>0</v>
      </c>
      <c r="S510" s="160">
        <v>0</v>
      </c>
      <c r="T510" s="161">
        <f t="shared" si="43"/>
        <v>0</v>
      </c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R510" s="162" t="s">
        <v>368</v>
      </c>
      <c r="AT510" s="162" t="s">
        <v>209</v>
      </c>
      <c r="AU510" s="162" t="s">
        <v>84</v>
      </c>
      <c r="AY510" s="16" t="s">
        <v>167</v>
      </c>
      <c r="BE510" s="163">
        <f t="shared" si="44"/>
        <v>0</v>
      </c>
      <c r="BF510" s="163">
        <f t="shared" si="45"/>
        <v>157.024</v>
      </c>
      <c r="BG510" s="163">
        <f t="shared" si="46"/>
        <v>0</v>
      </c>
      <c r="BH510" s="163">
        <f t="shared" si="47"/>
        <v>0</v>
      </c>
      <c r="BI510" s="163">
        <f t="shared" si="48"/>
        <v>0</v>
      </c>
      <c r="BJ510" s="16" t="s">
        <v>84</v>
      </c>
      <c r="BK510" s="164">
        <f t="shared" si="49"/>
        <v>157.024</v>
      </c>
      <c r="BL510" s="16" t="s">
        <v>270</v>
      </c>
      <c r="BM510" s="162" t="s">
        <v>1088</v>
      </c>
    </row>
    <row r="511" spans="1:65" s="2" customFormat="1" ht="21.75" customHeight="1">
      <c r="A511" s="28"/>
      <c r="B511" s="151"/>
      <c r="C511" s="152" t="s">
        <v>1089</v>
      </c>
      <c r="D511" s="152" t="s">
        <v>169</v>
      </c>
      <c r="E511" s="153" t="s">
        <v>1090</v>
      </c>
      <c r="F511" s="154" t="s">
        <v>1091</v>
      </c>
      <c r="G511" s="155" t="s">
        <v>820</v>
      </c>
      <c r="H511" s="156">
        <v>1</v>
      </c>
      <c r="I511" s="156">
        <v>3.819</v>
      </c>
      <c r="J511" s="156">
        <f t="shared" si="40"/>
        <v>3.819</v>
      </c>
      <c r="K511" s="157"/>
      <c r="L511" s="29"/>
      <c r="M511" s="158" t="s">
        <v>1</v>
      </c>
      <c r="N511" s="159" t="s">
        <v>37</v>
      </c>
      <c r="O511" s="160">
        <v>0</v>
      </c>
      <c r="P511" s="160">
        <f t="shared" si="41"/>
        <v>0</v>
      </c>
      <c r="Q511" s="160">
        <v>0</v>
      </c>
      <c r="R511" s="160">
        <f t="shared" si="42"/>
        <v>0</v>
      </c>
      <c r="S511" s="160">
        <v>0</v>
      </c>
      <c r="T511" s="161">
        <f t="shared" si="43"/>
        <v>0</v>
      </c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R511" s="162" t="s">
        <v>270</v>
      </c>
      <c r="AT511" s="162" t="s">
        <v>169</v>
      </c>
      <c r="AU511" s="162" t="s">
        <v>84</v>
      </c>
      <c r="AY511" s="16" t="s">
        <v>167</v>
      </c>
      <c r="BE511" s="163">
        <f t="shared" si="44"/>
        <v>0</v>
      </c>
      <c r="BF511" s="163">
        <f t="shared" si="45"/>
        <v>3.819</v>
      </c>
      <c r="BG511" s="163">
        <f t="shared" si="46"/>
        <v>0</v>
      </c>
      <c r="BH511" s="163">
        <f t="shared" si="47"/>
        <v>0</v>
      </c>
      <c r="BI511" s="163">
        <f t="shared" si="48"/>
        <v>0</v>
      </c>
      <c r="BJ511" s="16" t="s">
        <v>84</v>
      </c>
      <c r="BK511" s="164">
        <f t="shared" si="49"/>
        <v>3.819</v>
      </c>
      <c r="BL511" s="16" t="s">
        <v>270</v>
      </c>
      <c r="BM511" s="162" t="s">
        <v>1092</v>
      </c>
    </row>
    <row r="512" spans="1:65" s="2" customFormat="1" ht="21.75" customHeight="1">
      <c r="A512" s="28"/>
      <c r="B512" s="151"/>
      <c r="C512" s="180" t="s">
        <v>1093</v>
      </c>
      <c r="D512" s="180" t="s">
        <v>209</v>
      </c>
      <c r="E512" s="181" t="s">
        <v>1094</v>
      </c>
      <c r="F512" s="182" t="s">
        <v>1095</v>
      </c>
      <c r="G512" s="183" t="s">
        <v>245</v>
      </c>
      <c r="H512" s="184">
        <v>1</v>
      </c>
      <c r="I512" s="184">
        <v>193.678</v>
      </c>
      <c r="J512" s="184">
        <f t="shared" si="40"/>
        <v>193.678</v>
      </c>
      <c r="K512" s="185"/>
      <c r="L512" s="186"/>
      <c r="M512" s="187" t="s">
        <v>1</v>
      </c>
      <c r="N512" s="188" t="s">
        <v>37</v>
      </c>
      <c r="O512" s="160">
        <v>0</v>
      </c>
      <c r="P512" s="160">
        <f t="shared" si="41"/>
        <v>0</v>
      </c>
      <c r="Q512" s="160">
        <v>0</v>
      </c>
      <c r="R512" s="160">
        <f t="shared" si="42"/>
        <v>0</v>
      </c>
      <c r="S512" s="160">
        <v>0</v>
      </c>
      <c r="T512" s="161">
        <f t="shared" si="43"/>
        <v>0</v>
      </c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R512" s="162" t="s">
        <v>368</v>
      </c>
      <c r="AT512" s="162" t="s">
        <v>209</v>
      </c>
      <c r="AU512" s="162" t="s">
        <v>84</v>
      </c>
      <c r="AY512" s="16" t="s">
        <v>167</v>
      </c>
      <c r="BE512" s="163">
        <f t="shared" si="44"/>
        <v>0</v>
      </c>
      <c r="BF512" s="163">
        <f t="shared" si="45"/>
        <v>193.678</v>
      </c>
      <c r="BG512" s="163">
        <f t="shared" si="46"/>
        <v>0</v>
      </c>
      <c r="BH512" s="163">
        <f t="shared" si="47"/>
        <v>0</v>
      </c>
      <c r="BI512" s="163">
        <f t="shared" si="48"/>
        <v>0</v>
      </c>
      <c r="BJ512" s="16" t="s">
        <v>84</v>
      </c>
      <c r="BK512" s="164">
        <f t="shared" si="49"/>
        <v>193.678</v>
      </c>
      <c r="BL512" s="16" t="s">
        <v>270</v>
      </c>
      <c r="BM512" s="162" t="s">
        <v>1096</v>
      </c>
    </row>
    <row r="513" spans="1:65" s="2" customFormat="1" ht="21.75" customHeight="1">
      <c r="A513" s="28"/>
      <c r="B513" s="151"/>
      <c r="C513" s="152" t="s">
        <v>1097</v>
      </c>
      <c r="D513" s="152" t="s">
        <v>169</v>
      </c>
      <c r="E513" s="153" t="s">
        <v>1098</v>
      </c>
      <c r="F513" s="154" t="s">
        <v>1099</v>
      </c>
      <c r="G513" s="155" t="s">
        <v>294</v>
      </c>
      <c r="H513" s="156">
        <v>0.64700000000000002</v>
      </c>
      <c r="I513" s="156">
        <v>19.337</v>
      </c>
      <c r="J513" s="156">
        <f t="shared" si="40"/>
        <v>12.510999999999999</v>
      </c>
      <c r="K513" s="157"/>
      <c r="L513" s="29"/>
      <c r="M513" s="158" t="s">
        <v>1</v>
      </c>
      <c r="N513" s="159" t="s">
        <v>37</v>
      </c>
      <c r="O513" s="160">
        <v>0</v>
      </c>
      <c r="P513" s="160">
        <f t="shared" si="41"/>
        <v>0</v>
      </c>
      <c r="Q513" s="160">
        <v>0</v>
      </c>
      <c r="R513" s="160">
        <f t="shared" si="42"/>
        <v>0</v>
      </c>
      <c r="S513" s="160">
        <v>0</v>
      </c>
      <c r="T513" s="161">
        <f t="shared" si="43"/>
        <v>0</v>
      </c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R513" s="162" t="s">
        <v>270</v>
      </c>
      <c r="AT513" s="162" t="s">
        <v>169</v>
      </c>
      <c r="AU513" s="162" t="s">
        <v>84</v>
      </c>
      <c r="AY513" s="16" t="s">
        <v>167</v>
      </c>
      <c r="BE513" s="163">
        <f t="shared" si="44"/>
        <v>0</v>
      </c>
      <c r="BF513" s="163">
        <f t="shared" si="45"/>
        <v>12.510999999999999</v>
      </c>
      <c r="BG513" s="163">
        <f t="shared" si="46"/>
        <v>0</v>
      </c>
      <c r="BH513" s="163">
        <f t="shared" si="47"/>
        <v>0</v>
      </c>
      <c r="BI513" s="163">
        <f t="shared" si="48"/>
        <v>0</v>
      </c>
      <c r="BJ513" s="16" t="s">
        <v>84</v>
      </c>
      <c r="BK513" s="164">
        <f t="shared" si="49"/>
        <v>12.510999999999999</v>
      </c>
      <c r="BL513" s="16" t="s">
        <v>270</v>
      </c>
      <c r="BM513" s="162" t="s">
        <v>1100</v>
      </c>
    </row>
    <row r="514" spans="1:65" s="12" customFormat="1" ht="22.9" customHeight="1">
      <c r="B514" s="139"/>
      <c r="D514" s="140" t="s">
        <v>70</v>
      </c>
      <c r="E514" s="149" t="s">
        <v>1101</v>
      </c>
      <c r="F514" s="149" t="s">
        <v>1102</v>
      </c>
      <c r="J514" s="150">
        <f>BK514</f>
        <v>5602.5720000000001</v>
      </c>
      <c r="L514" s="139"/>
      <c r="M514" s="143"/>
      <c r="N514" s="144"/>
      <c r="O514" s="144"/>
      <c r="P514" s="145">
        <f>SUM(P515:P526)</f>
        <v>12.27</v>
      </c>
      <c r="Q514" s="144"/>
      <c r="R514" s="145">
        <f>SUM(R515:R526)</f>
        <v>0.1081386</v>
      </c>
      <c r="S514" s="144"/>
      <c r="T514" s="146">
        <f>SUM(T515:T526)</f>
        <v>0</v>
      </c>
      <c r="AR514" s="140" t="s">
        <v>84</v>
      </c>
      <c r="AT514" s="147" t="s">
        <v>70</v>
      </c>
      <c r="AU514" s="147" t="s">
        <v>78</v>
      </c>
      <c r="AY514" s="140" t="s">
        <v>167</v>
      </c>
      <c r="BK514" s="148">
        <f>SUM(BK515:BK526)</f>
        <v>5602.5720000000001</v>
      </c>
    </row>
    <row r="515" spans="1:65" s="2" customFormat="1" ht="21.75" customHeight="1">
      <c r="A515" s="28"/>
      <c r="B515" s="151"/>
      <c r="C515" s="152" t="s">
        <v>1103</v>
      </c>
      <c r="D515" s="152" t="s">
        <v>169</v>
      </c>
      <c r="E515" s="153" t="s">
        <v>1104</v>
      </c>
      <c r="F515" s="154" t="s">
        <v>1105</v>
      </c>
      <c r="G515" s="155" t="s">
        <v>820</v>
      </c>
      <c r="H515" s="156">
        <v>1</v>
      </c>
      <c r="I515" s="156">
        <v>94.326999999999998</v>
      </c>
      <c r="J515" s="156">
        <f t="shared" ref="J515:J526" si="50">ROUND(I515*H515,3)</f>
        <v>94.326999999999998</v>
      </c>
      <c r="K515" s="157"/>
      <c r="L515" s="29"/>
      <c r="M515" s="158" t="s">
        <v>1</v>
      </c>
      <c r="N515" s="159" t="s">
        <v>37</v>
      </c>
      <c r="O515" s="160">
        <v>8.52</v>
      </c>
      <c r="P515" s="160">
        <f t="shared" ref="P515:P526" si="51">O515*H515</f>
        <v>8.52</v>
      </c>
      <c r="Q515" s="160">
        <v>4.9859999999999998E-4</v>
      </c>
      <c r="R515" s="160">
        <f t="shared" ref="R515:R526" si="52">Q515*H515</f>
        <v>4.9859999999999998E-4</v>
      </c>
      <c r="S515" s="160">
        <v>0</v>
      </c>
      <c r="T515" s="161">
        <f t="shared" ref="T515:T526" si="53">S515*H515</f>
        <v>0</v>
      </c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R515" s="162" t="s">
        <v>270</v>
      </c>
      <c r="AT515" s="162" t="s">
        <v>169</v>
      </c>
      <c r="AU515" s="162" t="s">
        <v>84</v>
      </c>
      <c r="AY515" s="16" t="s">
        <v>167</v>
      </c>
      <c r="BE515" s="163">
        <f t="shared" ref="BE515:BE526" si="54">IF(N515="základná",J515,0)</f>
        <v>0</v>
      </c>
      <c r="BF515" s="163">
        <f t="shared" ref="BF515:BF526" si="55">IF(N515="znížená",J515,0)</f>
        <v>94.326999999999998</v>
      </c>
      <c r="BG515" s="163">
        <f t="shared" ref="BG515:BG526" si="56">IF(N515="zákl. prenesená",J515,0)</f>
        <v>0</v>
      </c>
      <c r="BH515" s="163">
        <f t="shared" ref="BH515:BH526" si="57">IF(N515="zníž. prenesená",J515,0)</f>
        <v>0</v>
      </c>
      <c r="BI515" s="163">
        <f t="shared" ref="BI515:BI526" si="58">IF(N515="nulová",J515,0)</f>
        <v>0</v>
      </c>
      <c r="BJ515" s="16" t="s">
        <v>84</v>
      </c>
      <c r="BK515" s="164">
        <f t="shared" ref="BK515:BK526" si="59">ROUND(I515*H515,3)</f>
        <v>94.326999999999998</v>
      </c>
      <c r="BL515" s="16" t="s">
        <v>270</v>
      </c>
      <c r="BM515" s="162" t="s">
        <v>1106</v>
      </c>
    </row>
    <row r="516" spans="1:65" s="2" customFormat="1" ht="21.75" customHeight="1">
      <c r="A516" s="28"/>
      <c r="B516" s="151"/>
      <c r="C516" s="180" t="s">
        <v>1107</v>
      </c>
      <c r="D516" s="180" t="s">
        <v>209</v>
      </c>
      <c r="E516" s="181" t="s">
        <v>1108</v>
      </c>
      <c r="F516" s="182" t="s">
        <v>1109</v>
      </c>
      <c r="G516" s="183" t="s">
        <v>245</v>
      </c>
      <c r="H516" s="184">
        <v>1</v>
      </c>
      <c r="I516" s="184">
        <v>2458</v>
      </c>
      <c r="J516" s="184">
        <f t="shared" si="50"/>
        <v>2458</v>
      </c>
      <c r="K516" s="185"/>
      <c r="L516" s="186"/>
      <c r="M516" s="187" t="s">
        <v>1</v>
      </c>
      <c r="N516" s="188" t="s">
        <v>37</v>
      </c>
      <c r="O516" s="160">
        <v>0</v>
      </c>
      <c r="P516" s="160">
        <f t="shared" si="51"/>
        <v>0</v>
      </c>
      <c r="Q516" s="160">
        <v>0</v>
      </c>
      <c r="R516" s="160">
        <f t="shared" si="52"/>
        <v>0</v>
      </c>
      <c r="S516" s="160">
        <v>0</v>
      </c>
      <c r="T516" s="161">
        <f t="shared" si="53"/>
        <v>0</v>
      </c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R516" s="162" t="s">
        <v>368</v>
      </c>
      <c r="AT516" s="162" t="s">
        <v>209</v>
      </c>
      <c r="AU516" s="162" t="s">
        <v>84</v>
      </c>
      <c r="AY516" s="16" t="s">
        <v>167</v>
      </c>
      <c r="BE516" s="163">
        <f t="shared" si="54"/>
        <v>0</v>
      </c>
      <c r="BF516" s="163">
        <f t="shared" si="55"/>
        <v>2458</v>
      </c>
      <c r="BG516" s="163">
        <f t="shared" si="56"/>
        <v>0</v>
      </c>
      <c r="BH516" s="163">
        <f t="shared" si="57"/>
        <v>0</v>
      </c>
      <c r="BI516" s="163">
        <f t="shared" si="58"/>
        <v>0</v>
      </c>
      <c r="BJ516" s="16" t="s">
        <v>84</v>
      </c>
      <c r="BK516" s="164">
        <f t="shared" si="59"/>
        <v>2458</v>
      </c>
      <c r="BL516" s="16" t="s">
        <v>270</v>
      </c>
      <c r="BM516" s="162" t="s">
        <v>1110</v>
      </c>
    </row>
    <row r="517" spans="1:65" s="2" customFormat="1" ht="16.5" customHeight="1">
      <c r="A517" s="28"/>
      <c r="B517" s="151"/>
      <c r="C517" s="180" t="s">
        <v>1111</v>
      </c>
      <c r="D517" s="180" t="s">
        <v>209</v>
      </c>
      <c r="E517" s="181" t="s">
        <v>1112</v>
      </c>
      <c r="F517" s="182" t="s">
        <v>1113</v>
      </c>
      <c r="G517" s="183" t="s">
        <v>245</v>
      </c>
      <c r="H517" s="184">
        <v>1</v>
      </c>
      <c r="I517" s="184">
        <v>1012</v>
      </c>
      <c r="J517" s="184">
        <f t="shared" si="50"/>
        <v>1012</v>
      </c>
      <c r="K517" s="185"/>
      <c r="L517" s="186"/>
      <c r="M517" s="187" t="s">
        <v>1</v>
      </c>
      <c r="N517" s="188" t="s">
        <v>37</v>
      </c>
      <c r="O517" s="160">
        <v>0</v>
      </c>
      <c r="P517" s="160">
        <f t="shared" si="51"/>
        <v>0</v>
      </c>
      <c r="Q517" s="160">
        <v>0</v>
      </c>
      <c r="R517" s="160">
        <f t="shared" si="52"/>
        <v>0</v>
      </c>
      <c r="S517" s="160">
        <v>0</v>
      </c>
      <c r="T517" s="161">
        <f t="shared" si="53"/>
        <v>0</v>
      </c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R517" s="162" t="s">
        <v>368</v>
      </c>
      <c r="AT517" s="162" t="s">
        <v>209</v>
      </c>
      <c r="AU517" s="162" t="s">
        <v>84</v>
      </c>
      <c r="AY517" s="16" t="s">
        <v>167</v>
      </c>
      <c r="BE517" s="163">
        <f t="shared" si="54"/>
        <v>0</v>
      </c>
      <c r="BF517" s="163">
        <f t="shared" si="55"/>
        <v>1012</v>
      </c>
      <c r="BG517" s="163">
        <f t="shared" si="56"/>
        <v>0</v>
      </c>
      <c r="BH517" s="163">
        <f t="shared" si="57"/>
        <v>0</v>
      </c>
      <c r="BI517" s="163">
        <f t="shared" si="58"/>
        <v>0</v>
      </c>
      <c r="BJ517" s="16" t="s">
        <v>84</v>
      </c>
      <c r="BK517" s="164">
        <f t="shared" si="59"/>
        <v>1012</v>
      </c>
      <c r="BL517" s="16" t="s">
        <v>270</v>
      </c>
      <c r="BM517" s="162" t="s">
        <v>1114</v>
      </c>
    </row>
    <row r="518" spans="1:65" s="2" customFormat="1" ht="16.5" customHeight="1">
      <c r="A518" s="28"/>
      <c r="B518" s="151"/>
      <c r="C518" s="180" t="s">
        <v>1115</v>
      </c>
      <c r="D518" s="180" t="s">
        <v>209</v>
      </c>
      <c r="E518" s="181" t="s">
        <v>1116</v>
      </c>
      <c r="F518" s="182" t="s">
        <v>1117</v>
      </c>
      <c r="G518" s="183" t="s">
        <v>245</v>
      </c>
      <c r="H518" s="184">
        <v>1</v>
      </c>
      <c r="I518" s="184">
        <v>209</v>
      </c>
      <c r="J518" s="184">
        <f t="shared" si="50"/>
        <v>209</v>
      </c>
      <c r="K518" s="185"/>
      <c r="L518" s="186"/>
      <c r="M518" s="187" t="s">
        <v>1</v>
      </c>
      <c r="N518" s="188" t="s">
        <v>37</v>
      </c>
      <c r="O518" s="160">
        <v>0</v>
      </c>
      <c r="P518" s="160">
        <f t="shared" si="51"/>
        <v>0</v>
      </c>
      <c r="Q518" s="160">
        <v>6.1550000000000001E-2</v>
      </c>
      <c r="R518" s="160">
        <f t="shared" si="52"/>
        <v>6.1550000000000001E-2</v>
      </c>
      <c r="S518" s="160">
        <v>0</v>
      </c>
      <c r="T518" s="161">
        <f t="shared" si="53"/>
        <v>0</v>
      </c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R518" s="162" t="s">
        <v>368</v>
      </c>
      <c r="AT518" s="162" t="s">
        <v>209</v>
      </c>
      <c r="AU518" s="162" t="s">
        <v>84</v>
      </c>
      <c r="AY518" s="16" t="s">
        <v>167</v>
      </c>
      <c r="BE518" s="163">
        <f t="shared" si="54"/>
        <v>0</v>
      </c>
      <c r="BF518" s="163">
        <f t="shared" si="55"/>
        <v>209</v>
      </c>
      <c r="BG518" s="163">
        <f t="shared" si="56"/>
        <v>0</v>
      </c>
      <c r="BH518" s="163">
        <f t="shared" si="57"/>
        <v>0</v>
      </c>
      <c r="BI518" s="163">
        <f t="shared" si="58"/>
        <v>0</v>
      </c>
      <c r="BJ518" s="16" t="s">
        <v>84</v>
      </c>
      <c r="BK518" s="164">
        <f t="shared" si="59"/>
        <v>209</v>
      </c>
      <c r="BL518" s="16" t="s">
        <v>270</v>
      </c>
      <c r="BM518" s="162" t="s">
        <v>1118</v>
      </c>
    </row>
    <row r="519" spans="1:65" s="2" customFormat="1" ht="16.5" customHeight="1">
      <c r="A519" s="28"/>
      <c r="B519" s="151"/>
      <c r="C519" s="180" t="s">
        <v>1119</v>
      </c>
      <c r="D519" s="180" t="s">
        <v>209</v>
      </c>
      <c r="E519" s="181" t="s">
        <v>1120</v>
      </c>
      <c r="F519" s="182" t="s">
        <v>1121</v>
      </c>
      <c r="G519" s="183" t="s">
        <v>245</v>
      </c>
      <c r="H519" s="184">
        <v>1</v>
      </c>
      <c r="I519" s="184">
        <v>55</v>
      </c>
      <c r="J519" s="184">
        <f t="shared" si="50"/>
        <v>55</v>
      </c>
      <c r="K519" s="185"/>
      <c r="L519" s="186"/>
      <c r="M519" s="187" t="s">
        <v>1</v>
      </c>
      <c r="N519" s="188" t="s">
        <v>37</v>
      </c>
      <c r="O519" s="160">
        <v>0</v>
      </c>
      <c r="P519" s="160">
        <f t="shared" si="51"/>
        <v>0</v>
      </c>
      <c r="Q519" s="160">
        <v>1.7010000000000001E-2</v>
      </c>
      <c r="R519" s="160">
        <f t="shared" si="52"/>
        <v>1.7010000000000001E-2</v>
      </c>
      <c r="S519" s="160">
        <v>0</v>
      </c>
      <c r="T519" s="161">
        <f t="shared" si="53"/>
        <v>0</v>
      </c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R519" s="162" t="s">
        <v>368</v>
      </c>
      <c r="AT519" s="162" t="s">
        <v>209</v>
      </c>
      <c r="AU519" s="162" t="s">
        <v>84</v>
      </c>
      <c r="AY519" s="16" t="s">
        <v>167</v>
      </c>
      <c r="BE519" s="163">
        <f t="shared" si="54"/>
        <v>0</v>
      </c>
      <c r="BF519" s="163">
        <f t="shared" si="55"/>
        <v>55</v>
      </c>
      <c r="BG519" s="163">
        <f t="shared" si="56"/>
        <v>0</v>
      </c>
      <c r="BH519" s="163">
        <f t="shared" si="57"/>
        <v>0</v>
      </c>
      <c r="BI519" s="163">
        <f t="shared" si="58"/>
        <v>0</v>
      </c>
      <c r="BJ519" s="16" t="s">
        <v>84</v>
      </c>
      <c r="BK519" s="164">
        <f t="shared" si="59"/>
        <v>55</v>
      </c>
      <c r="BL519" s="16" t="s">
        <v>270</v>
      </c>
      <c r="BM519" s="162" t="s">
        <v>1122</v>
      </c>
    </row>
    <row r="520" spans="1:65" s="2" customFormat="1" ht="16.5" customHeight="1">
      <c r="A520" s="28"/>
      <c r="B520" s="151"/>
      <c r="C520" s="152" t="s">
        <v>1123</v>
      </c>
      <c r="D520" s="152" t="s">
        <v>169</v>
      </c>
      <c r="E520" s="153" t="s">
        <v>1124</v>
      </c>
      <c r="F520" s="154" t="s">
        <v>1125</v>
      </c>
      <c r="G520" s="155" t="s">
        <v>820</v>
      </c>
      <c r="H520" s="156">
        <v>1</v>
      </c>
      <c r="I520" s="156">
        <v>1276.7539999999999</v>
      </c>
      <c r="J520" s="156">
        <f t="shared" si="50"/>
        <v>1276.7539999999999</v>
      </c>
      <c r="K520" s="157"/>
      <c r="L520" s="29"/>
      <c r="M520" s="158" t="s">
        <v>1</v>
      </c>
      <c r="N520" s="159" t="s">
        <v>37</v>
      </c>
      <c r="O520" s="160">
        <v>3.75</v>
      </c>
      <c r="P520" s="160">
        <f t="shared" si="51"/>
        <v>3.75</v>
      </c>
      <c r="Q520" s="160">
        <v>0</v>
      </c>
      <c r="R520" s="160">
        <f t="shared" si="52"/>
        <v>0</v>
      </c>
      <c r="S520" s="160">
        <v>0</v>
      </c>
      <c r="T520" s="161">
        <f t="shared" si="53"/>
        <v>0</v>
      </c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R520" s="162" t="s">
        <v>270</v>
      </c>
      <c r="AT520" s="162" t="s">
        <v>169</v>
      </c>
      <c r="AU520" s="162" t="s">
        <v>84</v>
      </c>
      <c r="AY520" s="16" t="s">
        <v>167</v>
      </c>
      <c r="BE520" s="163">
        <f t="shared" si="54"/>
        <v>0</v>
      </c>
      <c r="BF520" s="163">
        <f t="shared" si="55"/>
        <v>1276.7539999999999</v>
      </c>
      <c r="BG520" s="163">
        <f t="shared" si="56"/>
        <v>0</v>
      </c>
      <c r="BH520" s="163">
        <f t="shared" si="57"/>
        <v>0</v>
      </c>
      <c r="BI520" s="163">
        <f t="shared" si="58"/>
        <v>0</v>
      </c>
      <c r="BJ520" s="16" t="s">
        <v>84</v>
      </c>
      <c r="BK520" s="164">
        <f t="shared" si="59"/>
        <v>1276.7539999999999</v>
      </c>
      <c r="BL520" s="16" t="s">
        <v>270</v>
      </c>
      <c r="BM520" s="162" t="s">
        <v>1126</v>
      </c>
    </row>
    <row r="521" spans="1:65" s="2" customFormat="1" ht="16.5" customHeight="1">
      <c r="A521" s="28"/>
      <c r="B521" s="151"/>
      <c r="C521" s="180" t="s">
        <v>1127</v>
      </c>
      <c r="D521" s="180" t="s">
        <v>209</v>
      </c>
      <c r="E521" s="181" t="s">
        <v>1128</v>
      </c>
      <c r="F521" s="182" t="s">
        <v>1129</v>
      </c>
      <c r="G521" s="183" t="s">
        <v>245</v>
      </c>
      <c r="H521" s="184">
        <v>1</v>
      </c>
      <c r="I521" s="184">
        <v>101</v>
      </c>
      <c r="J521" s="184">
        <f t="shared" si="50"/>
        <v>101</v>
      </c>
      <c r="K521" s="185"/>
      <c r="L521" s="186"/>
      <c r="M521" s="187" t="s">
        <v>1</v>
      </c>
      <c r="N521" s="188" t="s">
        <v>37</v>
      </c>
      <c r="O521" s="160">
        <v>0</v>
      </c>
      <c r="P521" s="160">
        <f t="shared" si="51"/>
        <v>0</v>
      </c>
      <c r="Q521" s="160">
        <v>1.472E-2</v>
      </c>
      <c r="R521" s="160">
        <f t="shared" si="52"/>
        <v>1.472E-2</v>
      </c>
      <c r="S521" s="160">
        <v>0</v>
      </c>
      <c r="T521" s="161">
        <f t="shared" si="53"/>
        <v>0</v>
      </c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R521" s="162" t="s">
        <v>368</v>
      </c>
      <c r="AT521" s="162" t="s">
        <v>209</v>
      </c>
      <c r="AU521" s="162" t="s">
        <v>84</v>
      </c>
      <c r="AY521" s="16" t="s">
        <v>167</v>
      </c>
      <c r="BE521" s="163">
        <f t="shared" si="54"/>
        <v>0</v>
      </c>
      <c r="BF521" s="163">
        <f t="shared" si="55"/>
        <v>101</v>
      </c>
      <c r="BG521" s="163">
        <f t="shared" si="56"/>
        <v>0</v>
      </c>
      <c r="BH521" s="163">
        <f t="shared" si="57"/>
        <v>0</v>
      </c>
      <c r="BI521" s="163">
        <f t="shared" si="58"/>
        <v>0</v>
      </c>
      <c r="BJ521" s="16" t="s">
        <v>84</v>
      </c>
      <c r="BK521" s="164">
        <f t="shared" si="59"/>
        <v>101</v>
      </c>
      <c r="BL521" s="16" t="s">
        <v>270</v>
      </c>
      <c r="BM521" s="162" t="s">
        <v>1130</v>
      </c>
    </row>
    <row r="522" spans="1:65" s="2" customFormat="1" ht="16.5" customHeight="1">
      <c r="A522" s="28"/>
      <c r="B522" s="151"/>
      <c r="C522" s="180" t="s">
        <v>1131</v>
      </c>
      <c r="D522" s="180" t="s">
        <v>209</v>
      </c>
      <c r="E522" s="181" t="s">
        <v>1132</v>
      </c>
      <c r="F522" s="182" t="s">
        <v>1133</v>
      </c>
      <c r="G522" s="183" t="s">
        <v>245</v>
      </c>
      <c r="H522" s="184">
        <v>1</v>
      </c>
      <c r="I522" s="184">
        <v>51</v>
      </c>
      <c r="J522" s="184">
        <f t="shared" si="50"/>
        <v>51</v>
      </c>
      <c r="K522" s="185"/>
      <c r="L522" s="186"/>
      <c r="M522" s="187" t="s">
        <v>1</v>
      </c>
      <c r="N522" s="188" t="s">
        <v>37</v>
      </c>
      <c r="O522" s="160">
        <v>0</v>
      </c>
      <c r="P522" s="160">
        <f t="shared" si="51"/>
        <v>0</v>
      </c>
      <c r="Q522" s="160">
        <v>2.5799999999999998E-3</v>
      </c>
      <c r="R522" s="160">
        <f t="shared" si="52"/>
        <v>2.5799999999999998E-3</v>
      </c>
      <c r="S522" s="160">
        <v>0</v>
      </c>
      <c r="T522" s="161">
        <f t="shared" si="53"/>
        <v>0</v>
      </c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R522" s="162" t="s">
        <v>368</v>
      </c>
      <c r="AT522" s="162" t="s">
        <v>209</v>
      </c>
      <c r="AU522" s="162" t="s">
        <v>84</v>
      </c>
      <c r="AY522" s="16" t="s">
        <v>167</v>
      </c>
      <c r="BE522" s="163">
        <f t="shared" si="54"/>
        <v>0</v>
      </c>
      <c r="BF522" s="163">
        <f t="shared" si="55"/>
        <v>51</v>
      </c>
      <c r="BG522" s="163">
        <f t="shared" si="56"/>
        <v>0</v>
      </c>
      <c r="BH522" s="163">
        <f t="shared" si="57"/>
        <v>0</v>
      </c>
      <c r="BI522" s="163">
        <f t="shared" si="58"/>
        <v>0</v>
      </c>
      <c r="BJ522" s="16" t="s">
        <v>84</v>
      </c>
      <c r="BK522" s="164">
        <f t="shared" si="59"/>
        <v>51</v>
      </c>
      <c r="BL522" s="16" t="s">
        <v>270</v>
      </c>
      <c r="BM522" s="162" t="s">
        <v>1134</v>
      </c>
    </row>
    <row r="523" spans="1:65" s="2" customFormat="1" ht="16.5" customHeight="1">
      <c r="A523" s="28"/>
      <c r="B523" s="151"/>
      <c r="C523" s="180" t="s">
        <v>1135</v>
      </c>
      <c r="D523" s="180" t="s">
        <v>209</v>
      </c>
      <c r="E523" s="181" t="s">
        <v>1136</v>
      </c>
      <c r="F523" s="182" t="s">
        <v>1137</v>
      </c>
      <c r="G523" s="183" t="s">
        <v>245</v>
      </c>
      <c r="H523" s="184">
        <v>1</v>
      </c>
      <c r="I523" s="184">
        <v>25</v>
      </c>
      <c r="J523" s="184">
        <f t="shared" si="50"/>
        <v>25</v>
      </c>
      <c r="K523" s="185"/>
      <c r="L523" s="186"/>
      <c r="M523" s="187" t="s">
        <v>1</v>
      </c>
      <c r="N523" s="188" t="s">
        <v>37</v>
      </c>
      <c r="O523" s="160">
        <v>0</v>
      </c>
      <c r="P523" s="160">
        <f t="shared" si="51"/>
        <v>0</v>
      </c>
      <c r="Q523" s="160">
        <v>2.5799999999999998E-3</v>
      </c>
      <c r="R523" s="160">
        <f t="shared" si="52"/>
        <v>2.5799999999999998E-3</v>
      </c>
      <c r="S523" s="160">
        <v>0</v>
      </c>
      <c r="T523" s="161">
        <f t="shared" si="53"/>
        <v>0</v>
      </c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R523" s="162" t="s">
        <v>368</v>
      </c>
      <c r="AT523" s="162" t="s">
        <v>209</v>
      </c>
      <c r="AU523" s="162" t="s">
        <v>84</v>
      </c>
      <c r="AY523" s="16" t="s">
        <v>167</v>
      </c>
      <c r="BE523" s="163">
        <f t="shared" si="54"/>
        <v>0</v>
      </c>
      <c r="BF523" s="163">
        <f t="shared" si="55"/>
        <v>25</v>
      </c>
      <c r="BG523" s="163">
        <f t="shared" si="56"/>
        <v>0</v>
      </c>
      <c r="BH523" s="163">
        <f t="shared" si="57"/>
        <v>0</v>
      </c>
      <c r="BI523" s="163">
        <f t="shared" si="58"/>
        <v>0</v>
      </c>
      <c r="BJ523" s="16" t="s">
        <v>84</v>
      </c>
      <c r="BK523" s="164">
        <f t="shared" si="59"/>
        <v>25</v>
      </c>
      <c r="BL523" s="16" t="s">
        <v>270</v>
      </c>
      <c r="BM523" s="162" t="s">
        <v>1138</v>
      </c>
    </row>
    <row r="524" spans="1:65" s="2" customFormat="1" ht="16.5" customHeight="1">
      <c r="A524" s="28"/>
      <c r="B524" s="151"/>
      <c r="C524" s="180" t="s">
        <v>1139</v>
      </c>
      <c r="D524" s="180" t="s">
        <v>209</v>
      </c>
      <c r="E524" s="181" t="s">
        <v>1140</v>
      </c>
      <c r="F524" s="182" t="s">
        <v>1141</v>
      </c>
      <c r="G524" s="183" t="s">
        <v>245</v>
      </c>
      <c r="H524" s="184">
        <v>1</v>
      </c>
      <c r="I524" s="184">
        <v>51</v>
      </c>
      <c r="J524" s="184">
        <f t="shared" si="50"/>
        <v>51</v>
      </c>
      <c r="K524" s="185"/>
      <c r="L524" s="186"/>
      <c r="M524" s="187" t="s">
        <v>1</v>
      </c>
      <c r="N524" s="188" t="s">
        <v>37</v>
      </c>
      <c r="O524" s="160">
        <v>0</v>
      </c>
      <c r="P524" s="160">
        <f t="shared" si="51"/>
        <v>0</v>
      </c>
      <c r="Q524" s="160">
        <v>2.5799999999999998E-3</v>
      </c>
      <c r="R524" s="160">
        <f t="shared" si="52"/>
        <v>2.5799999999999998E-3</v>
      </c>
      <c r="S524" s="160">
        <v>0</v>
      </c>
      <c r="T524" s="161">
        <f t="shared" si="53"/>
        <v>0</v>
      </c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R524" s="162" t="s">
        <v>368</v>
      </c>
      <c r="AT524" s="162" t="s">
        <v>209</v>
      </c>
      <c r="AU524" s="162" t="s">
        <v>84</v>
      </c>
      <c r="AY524" s="16" t="s">
        <v>167</v>
      </c>
      <c r="BE524" s="163">
        <f t="shared" si="54"/>
        <v>0</v>
      </c>
      <c r="BF524" s="163">
        <f t="shared" si="55"/>
        <v>51</v>
      </c>
      <c r="BG524" s="163">
        <f t="shared" si="56"/>
        <v>0</v>
      </c>
      <c r="BH524" s="163">
        <f t="shared" si="57"/>
        <v>0</v>
      </c>
      <c r="BI524" s="163">
        <f t="shared" si="58"/>
        <v>0</v>
      </c>
      <c r="BJ524" s="16" t="s">
        <v>84</v>
      </c>
      <c r="BK524" s="164">
        <f t="shared" si="59"/>
        <v>51</v>
      </c>
      <c r="BL524" s="16" t="s">
        <v>270</v>
      </c>
      <c r="BM524" s="162" t="s">
        <v>1142</v>
      </c>
    </row>
    <row r="525" spans="1:65" s="2" customFormat="1" ht="16.5" customHeight="1">
      <c r="A525" s="28"/>
      <c r="B525" s="151"/>
      <c r="C525" s="180" t="s">
        <v>1143</v>
      </c>
      <c r="D525" s="180" t="s">
        <v>209</v>
      </c>
      <c r="E525" s="181" t="s">
        <v>1144</v>
      </c>
      <c r="F525" s="182" t="s">
        <v>1145</v>
      </c>
      <c r="G525" s="183" t="s">
        <v>245</v>
      </c>
      <c r="H525" s="184">
        <v>2</v>
      </c>
      <c r="I525" s="184">
        <v>33</v>
      </c>
      <c r="J525" s="184">
        <f t="shared" si="50"/>
        <v>66</v>
      </c>
      <c r="K525" s="185"/>
      <c r="L525" s="186"/>
      <c r="M525" s="187" t="s">
        <v>1</v>
      </c>
      <c r="N525" s="188" t="s">
        <v>37</v>
      </c>
      <c r="O525" s="160">
        <v>0</v>
      </c>
      <c r="P525" s="160">
        <f t="shared" si="51"/>
        <v>0</v>
      </c>
      <c r="Q525" s="160">
        <v>3.31E-3</v>
      </c>
      <c r="R525" s="160">
        <f t="shared" si="52"/>
        <v>6.62E-3</v>
      </c>
      <c r="S525" s="160">
        <v>0</v>
      </c>
      <c r="T525" s="161">
        <f t="shared" si="53"/>
        <v>0</v>
      </c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R525" s="162" t="s">
        <v>368</v>
      </c>
      <c r="AT525" s="162" t="s">
        <v>209</v>
      </c>
      <c r="AU525" s="162" t="s">
        <v>84</v>
      </c>
      <c r="AY525" s="16" t="s">
        <v>167</v>
      </c>
      <c r="BE525" s="163">
        <f t="shared" si="54"/>
        <v>0</v>
      </c>
      <c r="BF525" s="163">
        <f t="shared" si="55"/>
        <v>66</v>
      </c>
      <c r="BG525" s="163">
        <f t="shared" si="56"/>
        <v>0</v>
      </c>
      <c r="BH525" s="163">
        <f t="shared" si="57"/>
        <v>0</v>
      </c>
      <c r="BI525" s="163">
        <f t="shared" si="58"/>
        <v>0</v>
      </c>
      <c r="BJ525" s="16" t="s">
        <v>84</v>
      </c>
      <c r="BK525" s="164">
        <f t="shared" si="59"/>
        <v>66</v>
      </c>
      <c r="BL525" s="16" t="s">
        <v>270</v>
      </c>
      <c r="BM525" s="162" t="s">
        <v>1146</v>
      </c>
    </row>
    <row r="526" spans="1:65" s="2" customFormat="1" ht="21.75" customHeight="1">
      <c r="A526" s="28"/>
      <c r="B526" s="151"/>
      <c r="C526" s="152" t="s">
        <v>1147</v>
      </c>
      <c r="D526" s="152" t="s">
        <v>169</v>
      </c>
      <c r="E526" s="153" t="s">
        <v>1148</v>
      </c>
      <c r="F526" s="154" t="s">
        <v>1149</v>
      </c>
      <c r="G526" s="155" t="s">
        <v>705</v>
      </c>
      <c r="H526" s="156">
        <v>61.664000000000001</v>
      </c>
      <c r="I526" s="156">
        <v>3.3</v>
      </c>
      <c r="J526" s="156">
        <f t="shared" si="50"/>
        <v>203.49100000000001</v>
      </c>
      <c r="K526" s="157"/>
      <c r="L526" s="29"/>
      <c r="M526" s="158" t="s">
        <v>1</v>
      </c>
      <c r="N526" s="159" t="s">
        <v>37</v>
      </c>
      <c r="O526" s="160">
        <v>0</v>
      </c>
      <c r="P526" s="160">
        <f t="shared" si="51"/>
        <v>0</v>
      </c>
      <c r="Q526" s="160">
        <v>0</v>
      </c>
      <c r="R526" s="160">
        <f t="shared" si="52"/>
        <v>0</v>
      </c>
      <c r="S526" s="160">
        <v>0</v>
      </c>
      <c r="T526" s="161">
        <f t="shared" si="53"/>
        <v>0</v>
      </c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R526" s="162" t="s">
        <v>270</v>
      </c>
      <c r="AT526" s="162" t="s">
        <v>169</v>
      </c>
      <c r="AU526" s="162" t="s">
        <v>84</v>
      </c>
      <c r="AY526" s="16" t="s">
        <v>167</v>
      </c>
      <c r="BE526" s="163">
        <f t="shared" si="54"/>
        <v>0</v>
      </c>
      <c r="BF526" s="163">
        <f t="shared" si="55"/>
        <v>203.49100000000001</v>
      </c>
      <c r="BG526" s="163">
        <f t="shared" si="56"/>
        <v>0</v>
      </c>
      <c r="BH526" s="163">
        <f t="shared" si="57"/>
        <v>0</v>
      </c>
      <c r="BI526" s="163">
        <f t="shared" si="58"/>
        <v>0</v>
      </c>
      <c r="BJ526" s="16" t="s">
        <v>84</v>
      </c>
      <c r="BK526" s="164">
        <f t="shared" si="59"/>
        <v>203.49100000000001</v>
      </c>
      <c r="BL526" s="16" t="s">
        <v>270</v>
      </c>
      <c r="BM526" s="162" t="s">
        <v>1150</v>
      </c>
    </row>
    <row r="527" spans="1:65" s="12" customFormat="1" ht="22.9" customHeight="1">
      <c r="B527" s="139"/>
      <c r="D527" s="140" t="s">
        <v>70</v>
      </c>
      <c r="E527" s="149" t="s">
        <v>1151</v>
      </c>
      <c r="F527" s="149" t="s">
        <v>1152</v>
      </c>
      <c r="J527" s="150">
        <f>BK527</f>
        <v>2104.5019999999995</v>
      </c>
      <c r="L527" s="139"/>
      <c r="M527" s="143"/>
      <c r="N527" s="144"/>
      <c r="O527" s="144"/>
      <c r="P527" s="145">
        <f>SUM(P528:P533)</f>
        <v>5.6360000000000001</v>
      </c>
      <c r="Q527" s="144"/>
      <c r="R527" s="145">
        <f>SUM(R528:R533)</f>
        <v>7.5056245199999996E-2</v>
      </c>
      <c r="S527" s="144"/>
      <c r="T527" s="146">
        <f>SUM(T528:T533)</f>
        <v>0</v>
      </c>
      <c r="AR527" s="140" t="s">
        <v>84</v>
      </c>
      <c r="AT527" s="147" t="s">
        <v>70</v>
      </c>
      <c r="AU527" s="147" t="s">
        <v>78</v>
      </c>
      <c r="AY527" s="140" t="s">
        <v>167</v>
      </c>
      <c r="BK527" s="148">
        <f>SUM(BK528:BK533)</f>
        <v>2104.5019999999995</v>
      </c>
    </row>
    <row r="528" spans="1:65" s="2" customFormat="1" ht="21.75" customHeight="1">
      <c r="A528" s="28"/>
      <c r="B528" s="151"/>
      <c r="C528" s="152" t="s">
        <v>1153</v>
      </c>
      <c r="D528" s="152" t="s">
        <v>169</v>
      </c>
      <c r="E528" s="153" t="s">
        <v>1154</v>
      </c>
      <c r="F528" s="154" t="s">
        <v>1155</v>
      </c>
      <c r="G528" s="155" t="s">
        <v>820</v>
      </c>
      <c r="H528" s="156">
        <v>1</v>
      </c>
      <c r="I528" s="156">
        <v>151.59899999999999</v>
      </c>
      <c r="J528" s="156">
        <f t="shared" ref="J528:J533" si="60">ROUND(I528*H528,3)</f>
        <v>151.59899999999999</v>
      </c>
      <c r="K528" s="157"/>
      <c r="L528" s="29"/>
      <c r="M528" s="158" t="s">
        <v>1</v>
      </c>
      <c r="N528" s="159" t="s">
        <v>37</v>
      </c>
      <c r="O528" s="160">
        <v>5.2720000000000002</v>
      </c>
      <c r="P528" s="160">
        <f t="shared" ref="P528:P533" si="61">O528*H528</f>
        <v>5.2720000000000002</v>
      </c>
      <c r="Q528" s="160">
        <v>2.2861013199999999E-2</v>
      </c>
      <c r="R528" s="160">
        <f t="shared" ref="R528:R533" si="62">Q528*H528</f>
        <v>2.2861013199999999E-2</v>
      </c>
      <c r="S528" s="160">
        <v>0</v>
      </c>
      <c r="T528" s="161">
        <f t="shared" ref="T528:T533" si="63">S528*H528</f>
        <v>0</v>
      </c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R528" s="162" t="s">
        <v>270</v>
      </c>
      <c r="AT528" s="162" t="s">
        <v>169</v>
      </c>
      <c r="AU528" s="162" t="s">
        <v>84</v>
      </c>
      <c r="AY528" s="16" t="s">
        <v>167</v>
      </c>
      <c r="BE528" s="163">
        <f t="shared" ref="BE528:BE533" si="64">IF(N528="základná",J528,0)</f>
        <v>0</v>
      </c>
      <c r="BF528" s="163">
        <f t="shared" ref="BF528:BF533" si="65">IF(N528="znížená",J528,0)</f>
        <v>151.59899999999999</v>
      </c>
      <c r="BG528" s="163">
        <f t="shared" ref="BG528:BG533" si="66">IF(N528="zákl. prenesená",J528,0)</f>
        <v>0</v>
      </c>
      <c r="BH528" s="163">
        <f t="shared" ref="BH528:BH533" si="67">IF(N528="zníž. prenesená",J528,0)</f>
        <v>0</v>
      </c>
      <c r="BI528" s="163">
        <f t="shared" ref="BI528:BI533" si="68">IF(N528="nulová",J528,0)</f>
        <v>0</v>
      </c>
      <c r="BJ528" s="16" t="s">
        <v>84</v>
      </c>
      <c r="BK528" s="164">
        <f t="shared" ref="BK528:BK533" si="69">ROUND(I528*H528,3)</f>
        <v>151.59899999999999</v>
      </c>
      <c r="BL528" s="16" t="s">
        <v>270</v>
      </c>
      <c r="BM528" s="162" t="s">
        <v>1156</v>
      </c>
    </row>
    <row r="529" spans="1:65" s="2" customFormat="1" ht="16.5" customHeight="1">
      <c r="A529" s="28"/>
      <c r="B529" s="151"/>
      <c r="C529" s="180" t="s">
        <v>1157</v>
      </c>
      <c r="D529" s="180" t="s">
        <v>209</v>
      </c>
      <c r="E529" s="181" t="s">
        <v>1158</v>
      </c>
      <c r="F529" s="182" t="s">
        <v>1159</v>
      </c>
      <c r="G529" s="183" t="s">
        <v>245</v>
      </c>
      <c r="H529" s="184">
        <v>1</v>
      </c>
      <c r="I529" s="184">
        <v>1243</v>
      </c>
      <c r="J529" s="184">
        <f t="shared" si="60"/>
        <v>1243</v>
      </c>
      <c r="K529" s="185"/>
      <c r="L529" s="186"/>
      <c r="M529" s="187" t="s">
        <v>1</v>
      </c>
      <c r="N529" s="188" t="s">
        <v>37</v>
      </c>
      <c r="O529" s="160">
        <v>0</v>
      </c>
      <c r="P529" s="160">
        <f t="shared" si="61"/>
        <v>0</v>
      </c>
      <c r="Q529" s="160">
        <v>4.197E-2</v>
      </c>
      <c r="R529" s="160">
        <f t="shared" si="62"/>
        <v>4.197E-2</v>
      </c>
      <c r="S529" s="160">
        <v>0</v>
      </c>
      <c r="T529" s="161">
        <f t="shared" si="63"/>
        <v>0</v>
      </c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R529" s="162" t="s">
        <v>368</v>
      </c>
      <c r="AT529" s="162" t="s">
        <v>209</v>
      </c>
      <c r="AU529" s="162" t="s">
        <v>84</v>
      </c>
      <c r="AY529" s="16" t="s">
        <v>167</v>
      </c>
      <c r="BE529" s="163">
        <f t="shared" si="64"/>
        <v>0</v>
      </c>
      <c r="BF529" s="163">
        <f t="shared" si="65"/>
        <v>1243</v>
      </c>
      <c r="BG529" s="163">
        <f t="shared" si="66"/>
        <v>0</v>
      </c>
      <c r="BH529" s="163">
        <f t="shared" si="67"/>
        <v>0</v>
      </c>
      <c r="BI529" s="163">
        <f t="shared" si="68"/>
        <v>0</v>
      </c>
      <c r="BJ529" s="16" t="s">
        <v>84</v>
      </c>
      <c r="BK529" s="164">
        <f t="shared" si="69"/>
        <v>1243</v>
      </c>
      <c r="BL529" s="16" t="s">
        <v>270</v>
      </c>
      <c r="BM529" s="162" t="s">
        <v>1160</v>
      </c>
    </row>
    <row r="530" spans="1:65" s="2" customFormat="1" ht="21.75" customHeight="1">
      <c r="A530" s="28"/>
      <c r="B530" s="151"/>
      <c r="C530" s="152" t="s">
        <v>1161</v>
      </c>
      <c r="D530" s="152" t="s">
        <v>169</v>
      </c>
      <c r="E530" s="153" t="s">
        <v>1162</v>
      </c>
      <c r="F530" s="154" t="s">
        <v>1163</v>
      </c>
      <c r="G530" s="155" t="s">
        <v>820</v>
      </c>
      <c r="H530" s="156">
        <v>1</v>
      </c>
      <c r="I530" s="156">
        <v>106.48</v>
      </c>
      <c r="J530" s="156">
        <f t="shared" si="60"/>
        <v>106.48</v>
      </c>
      <c r="K530" s="157"/>
      <c r="L530" s="29"/>
      <c r="M530" s="158" t="s">
        <v>1</v>
      </c>
      <c r="N530" s="159" t="s">
        <v>37</v>
      </c>
      <c r="O530" s="160">
        <v>0.36399999999999999</v>
      </c>
      <c r="P530" s="160">
        <f t="shared" si="61"/>
        <v>0.36399999999999999</v>
      </c>
      <c r="Q530" s="160">
        <v>9.5152320000000002E-3</v>
      </c>
      <c r="R530" s="160">
        <f t="shared" si="62"/>
        <v>9.5152320000000002E-3</v>
      </c>
      <c r="S530" s="160">
        <v>0</v>
      </c>
      <c r="T530" s="161">
        <f t="shared" si="63"/>
        <v>0</v>
      </c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R530" s="162" t="s">
        <v>270</v>
      </c>
      <c r="AT530" s="162" t="s">
        <v>169</v>
      </c>
      <c r="AU530" s="162" t="s">
        <v>84</v>
      </c>
      <c r="AY530" s="16" t="s">
        <v>167</v>
      </c>
      <c r="BE530" s="163">
        <f t="shared" si="64"/>
        <v>0</v>
      </c>
      <c r="BF530" s="163">
        <f t="shared" si="65"/>
        <v>106.48</v>
      </c>
      <c r="BG530" s="163">
        <f t="shared" si="66"/>
        <v>0</v>
      </c>
      <c r="BH530" s="163">
        <f t="shared" si="67"/>
        <v>0</v>
      </c>
      <c r="BI530" s="163">
        <f t="shared" si="68"/>
        <v>0</v>
      </c>
      <c r="BJ530" s="16" t="s">
        <v>84</v>
      </c>
      <c r="BK530" s="164">
        <f t="shared" si="69"/>
        <v>106.48</v>
      </c>
      <c r="BL530" s="16" t="s">
        <v>270</v>
      </c>
      <c r="BM530" s="162" t="s">
        <v>1164</v>
      </c>
    </row>
    <row r="531" spans="1:65" s="2" customFormat="1" ht="21.75" customHeight="1">
      <c r="A531" s="28"/>
      <c r="B531" s="151"/>
      <c r="C531" s="152" t="s">
        <v>1165</v>
      </c>
      <c r="D531" s="152" t="s">
        <v>169</v>
      </c>
      <c r="E531" s="153" t="s">
        <v>1166</v>
      </c>
      <c r="F531" s="154" t="s">
        <v>1167</v>
      </c>
      <c r="G531" s="155" t="s">
        <v>927</v>
      </c>
      <c r="H531" s="156">
        <v>1</v>
      </c>
      <c r="I531" s="156">
        <v>10.82</v>
      </c>
      <c r="J531" s="156">
        <f t="shared" si="60"/>
        <v>10.82</v>
      </c>
      <c r="K531" s="157"/>
      <c r="L531" s="29"/>
      <c r="M531" s="158" t="s">
        <v>1</v>
      </c>
      <c r="N531" s="159" t="s">
        <v>37</v>
      </c>
      <c r="O531" s="160">
        <v>0</v>
      </c>
      <c r="P531" s="160">
        <f t="shared" si="61"/>
        <v>0</v>
      </c>
      <c r="Q531" s="160">
        <v>7.1000000000000002E-4</v>
      </c>
      <c r="R531" s="160">
        <f t="shared" si="62"/>
        <v>7.1000000000000002E-4</v>
      </c>
      <c r="S531" s="160">
        <v>0</v>
      </c>
      <c r="T531" s="161">
        <f t="shared" si="63"/>
        <v>0</v>
      </c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R531" s="162" t="s">
        <v>270</v>
      </c>
      <c r="AT531" s="162" t="s">
        <v>169</v>
      </c>
      <c r="AU531" s="162" t="s">
        <v>84</v>
      </c>
      <c r="AY531" s="16" t="s">
        <v>167</v>
      </c>
      <c r="BE531" s="163">
        <f t="shared" si="64"/>
        <v>0</v>
      </c>
      <c r="BF531" s="163">
        <f t="shared" si="65"/>
        <v>10.82</v>
      </c>
      <c r="BG531" s="163">
        <f t="shared" si="66"/>
        <v>0</v>
      </c>
      <c r="BH531" s="163">
        <f t="shared" si="67"/>
        <v>0</v>
      </c>
      <c r="BI531" s="163">
        <f t="shared" si="68"/>
        <v>0</v>
      </c>
      <c r="BJ531" s="16" t="s">
        <v>84</v>
      </c>
      <c r="BK531" s="164">
        <f t="shared" si="69"/>
        <v>10.82</v>
      </c>
      <c r="BL531" s="16" t="s">
        <v>270</v>
      </c>
      <c r="BM531" s="162" t="s">
        <v>1168</v>
      </c>
    </row>
    <row r="532" spans="1:65" s="2" customFormat="1" ht="21.75" customHeight="1">
      <c r="A532" s="28"/>
      <c r="B532" s="151"/>
      <c r="C532" s="180" t="s">
        <v>1169</v>
      </c>
      <c r="D532" s="180" t="s">
        <v>209</v>
      </c>
      <c r="E532" s="181" t="s">
        <v>1170</v>
      </c>
      <c r="F532" s="182" t="s">
        <v>1171</v>
      </c>
      <c r="G532" s="183" t="s">
        <v>245</v>
      </c>
      <c r="H532" s="184">
        <v>1</v>
      </c>
      <c r="I532" s="184">
        <v>574.67999999999995</v>
      </c>
      <c r="J532" s="184">
        <f t="shared" si="60"/>
        <v>574.67999999999995</v>
      </c>
      <c r="K532" s="185"/>
      <c r="L532" s="186"/>
      <c r="M532" s="187" t="s">
        <v>1</v>
      </c>
      <c r="N532" s="188" t="s">
        <v>37</v>
      </c>
      <c r="O532" s="160">
        <v>0</v>
      </c>
      <c r="P532" s="160">
        <f t="shared" si="61"/>
        <v>0</v>
      </c>
      <c r="Q532" s="160">
        <v>0</v>
      </c>
      <c r="R532" s="160">
        <f t="shared" si="62"/>
        <v>0</v>
      </c>
      <c r="S532" s="160">
        <v>0</v>
      </c>
      <c r="T532" s="161">
        <f t="shared" si="63"/>
        <v>0</v>
      </c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R532" s="162" t="s">
        <v>368</v>
      </c>
      <c r="AT532" s="162" t="s">
        <v>209</v>
      </c>
      <c r="AU532" s="162" t="s">
        <v>84</v>
      </c>
      <c r="AY532" s="16" t="s">
        <v>167</v>
      </c>
      <c r="BE532" s="163">
        <f t="shared" si="64"/>
        <v>0</v>
      </c>
      <c r="BF532" s="163">
        <f t="shared" si="65"/>
        <v>574.67999999999995</v>
      </c>
      <c r="BG532" s="163">
        <f t="shared" si="66"/>
        <v>0</v>
      </c>
      <c r="BH532" s="163">
        <f t="shared" si="67"/>
        <v>0</v>
      </c>
      <c r="BI532" s="163">
        <f t="shared" si="68"/>
        <v>0</v>
      </c>
      <c r="BJ532" s="16" t="s">
        <v>84</v>
      </c>
      <c r="BK532" s="164">
        <f t="shared" si="69"/>
        <v>574.67999999999995</v>
      </c>
      <c r="BL532" s="16" t="s">
        <v>270</v>
      </c>
      <c r="BM532" s="162" t="s">
        <v>1172</v>
      </c>
    </row>
    <row r="533" spans="1:65" s="2" customFormat="1" ht="16.5" customHeight="1">
      <c r="A533" s="28"/>
      <c r="B533" s="151"/>
      <c r="C533" s="152" t="s">
        <v>1173</v>
      </c>
      <c r="D533" s="152" t="s">
        <v>169</v>
      </c>
      <c r="E533" s="153" t="s">
        <v>1174</v>
      </c>
      <c r="F533" s="154" t="s">
        <v>1175</v>
      </c>
      <c r="G533" s="155" t="s">
        <v>705</v>
      </c>
      <c r="H533" s="156">
        <v>16.294</v>
      </c>
      <c r="I533" s="156">
        <v>1.1000000000000001</v>
      </c>
      <c r="J533" s="156">
        <f t="shared" si="60"/>
        <v>17.922999999999998</v>
      </c>
      <c r="K533" s="157"/>
      <c r="L533" s="29"/>
      <c r="M533" s="158" t="s">
        <v>1</v>
      </c>
      <c r="N533" s="159" t="s">
        <v>37</v>
      </c>
      <c r="O533" s="160">
        <v>0</v>
      </c>
      <c r="P533" s="160">
        <f t="shared" si="61"/>
        <v>0</v>
      </c>
      <c r="Q533" s="160">
        <v>0</v>
      </c>
      <c r="R533" s="160">
        <f t="shared" si="62"/>
        <v>0</v>
      </c>
      <c r="S533" s="160">
        <v>0</v>
      </c>
      <c r="T533" s="161">
        <f t="shared" si="63"/>
        <v>0</v>
      </c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R533" s="162" t="s">
        <v>270</v>
      </c>
      <c r="AT533" s="162" t="s">
        <v>169</v>
      </c>
      <c r="AU533" s="162" t="s">
        <v>84</v>
      </c>
      <c r="AY533" s="16" t="s">
        <v>167</v>
      </c>
      <c r="BE533" s="163">
        <f t="shared" si="64"/>
        <v>0</v>
      </c>
      <c r="BF533" s="163">
        <f t="shared" si="65"/>
        <v>17.922999999999998</v>
      </c>
      <c r="BG533" s="163">
        <f t="shared" si="66"/>
        <v>0</v>
      </c>
      <c r="BH533" s="163">
        <f t="shared" si="67"/>
        <v>0</v>
      </c>
      <c r="BI533" s="163">
        <f t="shared" si="68"/>
        <v>0</v>
      </c>
      <c r="BJ533" s="16" t="s">
        <v>84</v>
      </c>
      <c r="BK533" s="164">
        <f t="shared" si="69"/>
        <v>17.922999999999998</v>
      </c>
      <c r="BL533" s="16" t="s">
        <v>270</v>
      </c>
      <c r="BM533" s="162" t="s">
        <v>1176</v>
      </c>
    </row>
    <row r="534" spans="1:65" s="12" customFormat="1" ht="22.9" customHeight="1">
      <c r="B534" s="139"/>
      <c r="D534" s="140" t="s">
        <v>70</v>
      </c>
      <c r="E534" s="149" t="s">
        <v>1177</v>
      </c>
      <c r="F534" s="149" t="s">
        <v>1178</v>
      </c>
      <c r="J534" s="150">
        <f>BK534</f>
        <v>13045.641</v>
      </c>
      <c r="L534" s="139"/>
      <c r="M534" s="143"/>
      <c r="N534" s="144"/>
      <c r="O534" s="144"/>
      <c r="P534" s="145">
        <f>SUM(P535:P542)</f>
        <v>341.64999999999992</v>
      </c>
      <c r="Q534" s="144"/>
      <c r="R534" s="145">
        <f>SUM(R535:R542)</f>
        <v>0.75964199999999993</v>
      </c>
      <c r="S534" s="144"/>
      <c r="T534" s="146">
        <f>SUM(T535:T542)</f>
        <v>0</v>
      </c>
      <c r="AR534" s="140" t="s">
        <v>84</v>
      </c>
      <c r="AT534" s="147" t="s">
        <v>70</v>
      </c>
      <c r="AU534" s="147" t="s">
        <v>78</v>
      </c>
      <c r="AY534" s="140" t="s">
        <v>167</v>
      </c>
      <c r="BK534" s="148">
        <f>SUM(BK535:BK542)</f>
        <v>13045.641</v>
      </c>
    </row>
    <row r="535" spans="1:65" s="2" customFormat="1" ht="16.5" customHeight="1">
      <c r="A535" s="28"/>
      <c r="B535" s="151"/>
      <c r="C535" s="152" t="s">
        <v>1179</v>
      </c>
      <c r="D535" s="152" t="s">
        <v>169</v>
      </c>
      <c r="E535" s="153" t="s">
        <v>1180</v>
      </c>
      <c r="F535" s="154" t="s">
        <v>1181</v>
      </c>
      <c r="G535" s="155" t="s">
        <v>434</v>
      </c>
      <c r="H535" s="156">
        <v>15</v>
      </c>
      <c r="I535" s="156">
        <v>11.598000000000001</v>
      </c>
      <c r="J535" s="156">
        <f t="shared" ref="J535:J542" si="70">ROUND(I535*H535,3)</f>
        <v>173.97</v>
      </c>
      <c r="K535" s="157"/>
      <c r="L535" s="29"/>
      <c r="M535" s="158" t="s">
        <v>1</v>
      </c>
      <c r="N535" s="159" t="s">
        <v>37</v>
      </c>
      <c r="O535" s="160">
        <v>0.504</v>
      </c>
      <c r="P535" s="160">
        <f t="shared" ref="P535:P542" si="71">O535*H535</f>
        <v>7.5600000000000005</v>
      </c>
      <c r="Q535" s="160">
        <v>1.0767999999999999E-3</v>
      </c>
      <c r="R535" s="160">
        <f t="shared" ref="R535:R542" si="72">Q535*H535</f>
        <v>1.6152E-2</v>
      </c>
      <c r="S535" s="160">
        <v>0</v>
      </c>
      <c r="T535" s="161">
        <f t="shared" ref="T535:T542" si="73">S535*H535</f>
        <v>0</v>
      </c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R535" s="162" t="s">
        <v>270</v>
      </c>
      <c r="AT535" s="162" t="s">
        <v>169</v>
      </c>
      <c r="AU535" s="162" t="s">
        <v>84</v>
      </c>
      <c r="AY535" s="16" t="s">
        <v>167</v>
      </c>
      <c r="BE535" s="163">
        <f t="shared" ref="BE535:BE542" si="74">IF(N535="základná",J535,0)</f>
        <v>0</v>
      </c>
      <c r="BF535" s="163">
        <f t="shared" ref="BF535:BF542" si="75">IF(N535="znížená",J535,0)</f>
        <v>173.97</v>
      </c>
      <c r="BG535" s="163">
        <f t="shared" ref="BG535:BG542" si="76">IF(N535="zákl. prenesená",J535,0)</f>
        <v>0</v>
      </c>
      <c r="BH535" s="163">
        <f t="shared" ref="BH535:BH542" si="77">IF(N535="zníž. prenesená",J535,0)</f>
        <v>0</v>
      </c>
      <c r="BI535" s="163">
        <f t="shared" ref="BI535:BI542" si="78">IF(N535="nulová",J535,0)</f>
        <v>0</v>
      </c>
      <c r="BJ535" s="16" t="s">
        <v>84</v>
      </c>
      <c r="BK535" s="164">
        <f t="shared" ref="BK535:BK542" si="79">ROUND(I535*H535,3)</f>
        <v>173.97</v>
      </c>
      <c r="BL535" s="16" t="s">
        <v>270</v>
      </c>
      <c r="BM535" s="162" t="s">
        <v>1182</v>
      </c>
    </row>
    <row r="536" spans="1:65" s="2" customFormat="1" ht="21.75" customHeight="1">
      <c r="A536" s="28"/>
      <c r="B536" s="151"/>
      <c r="C536" s="152" t="s">
        <v>1183</v>
      </c>
      <c r="D536" s="152" t="s">
        <v>169</v>
      </c>
      <c r="E536" s="153" t="s">
        <v>1184</v>
      </c>
      <c r="F536" s="154" t="s">
        <v>1185</v>
      </c>
      <c r="G536" s="155" t="s">
        <v>434</v>
      </c>
      <c r="H536" s="156">
        <v>700</v>
      </c>
      <c r="I536" s="156">
        <v>14.526</v>
      </c>
      <c r="J536" s="156">
        <f t="shared" si="70"/>
        <v>10168.200000000001</v>
      </c>
      <c r="K536" s="157"/>
      <c r="L536" s="29"/>
      <c r="M536" s="158" t="s">
        <v>1</v>
      </c>
      <c r="N536" s="159" t="s">
        <v>37</v>
      </c>
      <c r="O536" s="160">
        <v>0.39</v>
      </c>
      <c r="P536" s="160">
        <f t="shared" si="71"/>
        <v>273</v>
      </c>
      <c r="Q536" s="160">
        <v>8.8225E-4</v>
      </c>
      <c r="R536" s="160">
        <f t="shared" si="72"/>
        <v>0.61757499999999999</v>
      </c>
      <c r="S536" s="160">
        <v>0</v>
      </c>
      <c r="T536" s="161">
        <f t="shared" si="73"/>
        <v>0</v>
      </c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R536" s="162" t="s">
        <v>270</v>
      </c>
      <c r="AT536" s="162" t="s">
        <v>169</v>
      </c>
      <c r="AU536" s="162" t="s">
        <v>84</v>
      </c>
      <c r="AY536" s="16" t="s">
        <v>167</v>
      </c>
      <c r="BE536" s="163">
        <f t="shared" si="74"/>
        <v>0</v>
      </c>
      <c r="BF536" s="163">
        <f t="shared" si="75"/>
        <v>10168.200000000001</v>
      </c>
      <c r="BG536" s="163">
        <f t="shared" si="76"/>
        <v>0</v>
      </c>
      <c r="BH536" s="163">
        <f t="shared" si="77"/>
        <v>0</v>
      </c>
      <c r="BI536" s="163">
        <f t="shared" si="78"/>
        <v>0</v>
      </c>
      <c r="BJ536" s="16" t="s">
        <v>84</v>
      </c>
      <c r="BK536" s="164">
        <f t="shared" si="79"/>
        <v>10168.200000000001</v>
      </c>
      <c r="BL536" s="16" t="s">
        <v>270</v>
      </c>
      <c r="BM536" s="162" t="s">
        <v>1186</v>
      </c>
    </row>
    <row r="537" spans="1:65" s="2" customFormat="1" ht="21.75" customHeight="1">
      <c r="A537" s="28"/>
      <c r="B537" s="151"/>
      <c r="C537" s="152" t="s">
        <v>1187</v>
      </c>
      <c r="D537" s="152" t="s">
        <v>169</v>
      </c>
      <c r="E537" s="153" t="s">
        <v>1188</v>
      </c>
      <c r="F537" s="154" t="s">
        <v>1189</v>
      </c>
      <c r="G537" s="155" t="s">
        <v>434</v>
      </c>
      <c r="H537" s="156">
        <v>5</v>
      </c>
      <c r="I537" s="156">
        <v>15.227</v>
      </c>
      <c r="J537" s="156">
        <f t="shared" si="70"/>
        <v>76.135000000000005</v>
      </c>
      <c r="K537" s="157"/>
      <c r="L537" s="29"/>
      <c r="M537" s="158" t="s">
        <v>1</v>
      </c>
      <c r="N537" s="159" t="s">
        <v>37</v>
      </c>
      <c r="O537" s="160">
        <v>0.40600000000000003</v>
      </c>
      <c r="P537" s="160">
        <f t="shared" si="71"/>
        <v>2.0300000000000002</v>
      </c>
      <c r="Q537" s="160">
        <v>1.1102499999999999E-3</v>
      </c>
      <c r="R537" s="160">
        <f t="shared" si="72"/>
        <v>5.5512499999999998E-3</v>
      </c>
      <c r="S537" s="160">
        <v>0</v>
      </c>
      <c r="T537" s="161">
        <f t="shared" si="73"/>
        <v>0</v>
      </c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R537" s="162" t="s">
        <v>270</v>
      </c>
      <c r="AT537" s="162" t="s">
        <v>169</v>
      </c>
      <c r="AU537" s="162" t="s">
        <v>84</v>
      </c>
      <c r="AY537" s="16" t="s">
        <v>167</v>
      </c>
      <c r="BE537" s="163">
        <f t="shared" si="74"/>
        <v>0</v>
      </c>
      <c r="BF537" s="163">
        <f t="shared" si="75"/>
        <v>76.135000000000005</v>
      </c>
      <c r="BG537" s="163">
        <f t="shared" si="76"/>
        <v>0</v>
      </c>
      <c r="BH537" s="163">
        <f t="shared" si="77"/>
        <v>0</v>
      </c>
      <c r="BI537" s="163">
        <f t="shared" si="78"/>
        <v>0</v>
      </c>
      <c r="BJ537" s="16" t="s">
        <v>84</v>
      </c>
      <c r="BK537" s="164">
        <f t="shared" si="79"/>
        <v>76.135000000000005</v>
      </c>
      <c r="BL537" s="16" t="s">
        <v>270</v>
      </c>
      <c r="BM537" s="162" t="s">
        <v>1190</v>
      </c>
    </row>
    <row r="538" spans="1:65" s="2" customFormat="1" ht="21.75" customHeight="1">
      <c r="A538" s="28"/>
      <c r="B538" s="151"/>
      <c r="C538" s="152" t="s">
        <v>1191</v>
      </c>
      <c r="D538" s="152" t="s">
        <v>169</v>
      </c>
      <c r="E538" s="153" t="s">
        <v>1192</v>
      </c>
      <c r="F538" s="154" t="s">
        <v>1193</v>
      </c>
      <c r="G538" s="155" t="s">
        <v>434</v>
      </c>
      <c r="H538" s="156">
        <v>5</v>
      </c>
      <c r="I538" s="156">
        <v>22.195</v>
      </c>
      <c r="J538" s="156">
        <f t="shared" si="70"/>
        <v>110.97499999999999</v>
      </c>
      <c r="K538" s="157"/>
      <c r="L538" s="29"/>
      <c r="M538" s="158" t="s">
        <v>1</v>
      </c>
      <c r="N538" s="159" t="s">
        <v>37</v>
      </c>
      <c r="O538" s="160">
        <v>0.41599999999999998</v>
      </c>
      <c r="P538" s="160">
        <f t="shared" si="71"/>
        <v>2.08</v>
      </c>
      <c r="Q538" s="160">
        <v>1.3407499999999999E-3</v>
      </c>
      <c r="R538" s="160">
        <f t="shared" si="72"/>
        <v>6.7037499999999996E-3</v>
      </c>
      <c r="S538" s="160">
        <v>0</v>
      </c>
      <c r="T538" s="161">
        <f t="shared" si="73"/>
        <v>0</v>
      </c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R538" s="162" t="s">
        <v>270</v>
      </c>
      <c r="AT538" s="162" t="s">
        <v>169</v>
      </c>
      <c r="AU538" s="162" t="s">
        <v>84</v>
      </c>
      <c r="AY538" s="16" t="s">
        <v>167</v>
      </c>
      <c r="BE538" s="163">
        <f t="shared" si="74"/>
        <v>0</v>
      </c>
      <c r="BF538" s="163">
        <f t="shared" si="75"/>
        <v>110.97499999999999</v>
      </c>
      <c r="BG538" s="163">
        <f t="shared" si="76"/>
        <v>0</v>
      </c>
      <c r="BH538" s="163">
        <f t="shared" si="77"/>
        <v>0</v>
      </c>
      <c r="BI538" s="163">
        <f t="shared" si="78"/>
        <v>0</v>
      </c>
      <c r="BJ538" s="16" t="s">
        <v>84</v>
      </c>
      <c r="BK538" s="164">
        <f t="shared" si="79"/>
        <v>110.97499999999999</v>
      </c>
      <c r="BL538" s="16" t="s">
        <v>270</v>
      </c>
      <c r="BM538" s="162" t="s">
        <v>1194</v>
      </c>
    </row>
    <row r="539" spans="1:65" s="2" customFormat="1" ht="21.75" customHeight="1">
      <c r="A539" s="28"/>
      <c r="B539" s="151"/>
      <c r="C539" s="152" t="s">
        <v>1195</v>
      </c>
      <c r="D539" s="152" t="s">
        <v>169</v>
      </c>
      <c r="E539" s="153" t="s">
        <v>1196</v>
      </c>
      <c r="F539" s="154" t="s">
        <v>1197</v>
      </c>
      <c r="G539" s="155" t="s">
        <v>434</v>
      </c>
      <c r="H539" s="156">
        <v>80</v>
      </c>
      <c r="I539" s="156">
        <v>26.663</v>
      </c>
      <c r="J539" s="156">
        <f t="shared" si="70"/>
        <v>2133.04</v>
      </c>
      <c r="K539" s="157"/>
      <c r="L539" s="29"/>
      <c r="M539" s="158" t="s">
        <v>1</v>
      </c>
      <c r="N539" s="159" t="s">
        <v>37</v>
      </c>
      <c r="O539" s="160">
        <v>0.41599999999999998</v>
      </c>
      <c r="P539" s="160">
        <f t="shared" si="71"/>
        <v>33.28</v>
      </c>
      <c r="Q539" s="160">
        <v>1.4207499999999999E-3</v>
      </c>
      <c r="R539" s="160">
        <f t="shared" si="72"/>
        <v>0.11366</v>
      </c>
      <c r="S539" s="160">
        <v>0</v>
      </c>
      <c r="T539" s="161">
        <f t="shared" si="73"/>
        <v>0</v>
      </c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R539" s="162" t="s">
        <v>270</v>
      </c>
      <c r="AT539" s="162" t="s">
        <v>169</v>
      </c>
      <c r="AU539" s="162" t="s">
        <v>84</v>
      </c>
      <c r="AY539" s="16" t="s">
        <v>167</v>
      </c>
      <c r="BE539" s="163">
        <f t="shared" si="74"/>
        <v>0</v>
      </c>
      <c r="BF539" s="163">
        <f t="shared" si="75"/>
        <v>2133.04</v>
      </c>
      <c r="BG539" s="163">
        <f t="shared" si="76"/>
        <v>0</v>
      </c>
      <c r="BH539" s="163">
        <f t="shared" si="77"/>
        <v>0</v>
      </c>
      <c r="BI539" s="163">
        <f t="shared" si="78"/>
        <v>0</v>
      </c>
      <c r="BJ539" s="16" t="s">
        <v>84</v>
      </c>
      <c r="BK539" s="164">
        <f t="shared" si="79"/>
        <v>2133.04</v>
      </c>
      <c r="BL539" s="16" t="s">
        <v>270</v>
      </c>
      <c r="BM539" s="162" t="s">
        <v>1198</v>
      </c>
    </row>
    <row r="540" spans="1:65" s="2" customFormat="1" ht="16.5" customHeight="1">
      <c r="A540" s="28"/>
      <c r="B540" s="151"/>
      <c r="C540" s="152" t="s">
        <v>1199</v>
      </c>
      <c r="D540" s="152" t="s">
        <v>169</v>
      </c>
      <c r="E540" s="153" t="s">
        <v>1200</v>
      </c>
      <c r="F540" s="154" t="s">
        <v>1201</v>
      </c>
      <c r="G540" s="155" t="s">
        <v>434</v>
      </c>
      <c r="H540" s="156">
        <v>790</v>
      </c>
      <c r="I540" s="156">
        <v>0.28799999999999998</v>
      </c>
      <c r="J540" s="156">
        <f t="shared" si="70"/>
        <v>227.52</v>
      </c>
      <c r="K540" s="157"/>
      <c r="L540" s="29"/>
      <c r="M540" s="158" t="s">
        <v>1</v>
      </c>
      <c r="N540" s="159" t="s">
        <v>37</v>
      </c>
      <c r="O540" s="160">
        <v>0.03</v>
      </c>
      <c r="P540" s="160">
        <f t="shared" si="71"/>
        <v>23.7</v>
      </c>
      <c r="Q540" s="160">
        <v>0</v>
      </c>
      <c r="R540" s="160">
        <f t="shared" si="72"/>
        <v>0</v>
      </c>
      <c r="S540" s="160">
        <v>0</v>
      </c>
      <c r="T540" s="161">
        <f t="shared" si="73"/>
        <v>0</v>
      </c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R540" s="162" t="s">
        <v>270</v>
      </c>
      <c r="AT540" s="162" t="s">
        <v>169</v>
      </c>
      <c r="AU540" s="162" t="s">
        <v>84</v>
      </c>
      <c r="AY540" s="16" t="s">
        <v>167</v>
      </c>
      <c r="BE540" s="163">
        <f t="shared" si="74"/>
        <v>0</v>
      </c>
      <c r="BF540" s="163">
        <f t="shared" si="75"/>
        <v>227.52</v>
      </c>
      <c r="BG540" s="163">
        <f t="shared" si="76"/>
        <v>0</v>
      </c>
      <c r="BH540" s="163">
        <f t="shared" si="77"/>
        <v>0</v>
      </c>
      <c r="BI540" s="163">
        <f t="shared" si="78"/>
        <v>0</v>
      </c>
      <c r="BJ540" s="16" t="s">
        <v>84</v>
      </c>
      <c r="BK540" s="164">
        <f t="shared" si="79"/>
        <v>227.52</v>
      </c>
      <c r="BL540" s="16" t="s">
        <v>270</v>
      </c>
      <c r="BM540" s="162" t="s">
        <v>1202</v>
      </c>
    </row>
    <row r="541" spans="1:65" s="2" customFormat="1" ht="16.5" customHeight="1">
      <c r="A541" s="28"/>
      <c r="B541" s="151"/>
      <c r="C541" s="152" t="s">
        <v>1203</v>
      </c>
      <c r="D541" s="152" t="s">
        <v>169</v>
      </c>
      <c r="E541" s="153" t="s">
        <v>1204</v>
      </c>
      <c r="F541" s="154" t="s">
        <v>1205</v>
      </c>
      <c r="G541" s="155" t="s">
        <v>434</v>
      </c>
      <c r="H541" s="156">
        <v>15</v>
      </c>
      <c r="I541" s="156">
        <v>0.442</v>
      </c>
      <c r="J541" s="156">
        <f t="shared" si="70"/>
        <v>6.63</v>
      </c>
      <c r="K541" s="157"/>
      <c r="L541" s="29"/>
      <c r="M541" s="158" t="s">
        <v>1</v>
      </c>
      <c r="N541" s="159" t="s">
        <v>37</v>
      </c>
      <c r="O541" s="160">
        <v>0</v>
      </c>
      <c r="P541" s="160">
        <f t="shared" si="71"/>
        <v>0</v>
      </c>
      <c r="Q541" s="160">
        <v>0</v>
      </c>
      <c r="R541" s="160">
        <f t="shared" si="72"/>
        <v>0</v>
      </c>
      <c r="S541" s="160">
        <v>0</v>
      </c>
      <c r="T541" s="161">
        <f t="shared" si="73"/>
        <v>0</v>
      </c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R541" s="162" t="s">
        <v>270</v>
      </c>
      <c r="AT541" s="162" t="s">
        <v>169</v>
      </c>
      <c r="AU541" s="162" t="s">
        <v>84</v>
      </c>
      <c r="AY541" s="16" t="s">
        <v>167</v>
      </c>
      <c r="BE541" s="163">
        <f t="shared" si="74"/>
        <v>0</v>
      </c>
      <c r="BF541" s="163">
        <f t="shared" si="75"/>
        <v>6.63</v>
      </c>
      <c r="BG541" s="163">
        <f t="shared" si="76"/>
        <v>0</v>
      </c>
      <c r="BH541" s="163">
        <f t="shared" si="77"/>
        <v>0</v>
      </c>
      <c r="BI541" s="163">
        <f t="shared" si="78"/>
        <v>0</v>
      </c>
      <c r="BJ541" s="16" t="s">
        <v>84</v>
      </c>
      <c r="BK541" s="164">
        <f t="shared" si="79"/>
        <v>6.63</v>
      </c>
      <c r="BL541" s="16" t="s">
        <v>270</v>
      </c>
      <c r="BM541" s="162" t="s">
        <v>1206</v>
      </c>
    </row>
    <row r="542" spans="1:65" s="2" customFormat="1" ht="21.75" customHeight="1">
      <c r="A542" s="28"/>
      <c r="B542" s="151"/>
      <c r="C542" s="152" t="s">
        <v>1207</v>
      </c>
      <c r="D542" s="152" t="s">
        <v>169</v>
      </c>
      <c r="E542" s="153" t="s">
        <v>1208</v>
      </c>
      <c r="F542" s="154" t="s">
        <v>1209</v>
      </c>
      <c r="G542" s="155" t="s">
        <v>705</v>
      </c>
      <c r="H542" s="156">
        <v>106.551</v>
      </c>
      <c r="I542" s="156">
        <v>1.4</v>
      </c>
      <c r="J542" s="156">
        <f t="shared" si="70"/>
        <v>149.17099999999999</v>
      </c>
      <c r="K542" s="157"/>
      <c r="L542" s="29"/>
      <c r="M542" s="158" t="s">
        <v>1</v>
      </c>
      <c r="N542" s="159" t="s">
        <v>37</v>
      </c>
      <c r="O542" s="160">
        <v>0</v>
      </c>
      <c r="P542" s="160">
        <f t="shared" si="71"/>
        <v>0</v>
      </c>
      <c r="Q542" s="160">
        <v>0</v>
      </c>
      <c r="R542" s="160">
        <f t="shared" si="72"/>
        <v>0</v>
      </c>
      <c r="S542" s="160">
        <v>0</v>
      </c>
      <c r="T542" s="161">
        <f t="shared" si="73"/>
        <v>0</v>
      </c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R542" s="162" t="s">
        <v>270</v>
      </c>
      <c r="AT542" s="162" t="s">
        <v>169</v>
      </c>
      <c r="AU542" s="162" t="s">
        <v>84</v>
      </c>
      <c r="AY542" s="16" t="s">
        <v>167</v>
      </c>
      <c r="BE542" s="163">
        <f t="shared" si="74"/>
        <v>0</v>
      </c>
      <c r="BF542" s="163">
        <f t="shared" si="75"/>
        <v>149.17099999999999</v>
      </c>
      <c r="BG542" s="163">
        <f t="shared" si="76"/>
        <v>0</v>
      </c>
      <c r="BH542" s="163">
        <f t="shared" si="77"/>
        <v>0</v>
      </c>
      <c r="BI542" s="163">
        <f t="shared" si="78"/>
        <v>0</v>
      </c>
      <c r="BJ542" s="16" t="s">
        <v>84</v>
      </c>
      <c r="BK542" s="164">
        <f t="shared" si="79"/>
        <v>149.17099999999999</v>
      </c>
      <c r="BL542" s="16" t="s">
        <v>270</v>
      </c>
      <c r="BM542" s="162" t="s">
        <v>1210</v>
      </c>
    </row>
    <row r="543" spans="1:65" s="12" customFormat="1" ht="22.9" customHeight="1">
      <c r="B543" s="139"/>
      <c r="D543" s="140" t="s">
        <v>70</v>
      </c>
      <c r="E543" s="149" t="s">
        <v>1211</v>
      </c>
      <c r="F543" s="149" t="s">
        <v>1212</v>
      </c>
      <c r="J543" s="150">
        <f>BK543</f>
        <v>2052.4659999999999</v>
      </c>
      <c r="L543" s="139"/>
      <c r="M543" s="143"/>
      <c r="N543" s="144"/>
      <c r="O543" s="144"/>
      <c r="P543" s="145">
        <f>SUM(P544:P571)</f>
        <v>5.6760000000000002</v>
      </c>
      <c r="Q543" s="144"/>
      <c r="R543" s="145">
        <f>SUM(R544:R571)</f>
        <v>2.3335680000000001E-2</v>
      </c>
      <c r="S543" s="144"/>
      <c r="T543" s="146">
        <f>SUM(T544:T571)</f>
        <v>0</v>
      </c>
      <c r="AR543" s="140" t="s">
        <v>84</v>
      </c>
      <c r="AT543" s="147" t="s">
        <v>70</v>
      </c>
      <c r="AU543" s="147" t="s">
        <v>78</v>
      </c>
      <c r="AY543" s="140" t="s">
        <v>167</v>
      </c>
      <c r="BK543" s="148">
        <f>SUM(BK544:BK571)</f>
        <v>2052.4659999999999</v>
      </c>
    </row>
    <row r="544" spans="1:65" s="2" customFormat="1" ht="16.5" customHeight="1">
      <c r="A544" s="28"/>
      <c r="B544" s="151"/>
      <c r="C544" s="152" t="s">
        <v>1213</v>
      </c>
      <c r="D544" s="152" t="s">
        <v>169</v>
      </c>
      <c r="E544" s="153" t="s">
        <v>1214</v>
      </c>
      <c r="F544" s="154" t="s">
        <v>1215</v>
      </c>
      <c r="G544" s="155" t="s">
        <v>820</v>
      </c>
      <c r="H544" s="156">
        <v>1</v>
      </c>
      <c r="I544" s="156">
        <v>45.286999999999999</v>
      </c>
      <c r="J544" s="156">
        <f t="shared" ref="J544:J571" si="80">ROUND(I544*H544,3)</f>
        <v>45.286999999999999</v>
      </c>
      <c r="K544" s="157"/>
      <c r="L544" s="29"/>
      <c r="M544" s="158" t="s">
        <v>1</v>
      </c>
      <c r="N544" s="159" t="s">
        <v>37</v>
      </c>
      <c r="O544" s="160">
        <v>0.51200000000000001</v>
      </c>
      <c r="P544" s="160">
        <f t="shared" ref="P544:P571" si="81">O544*H544</f>
        <v>0.51200000000000001</v>
      </c>
      <c r="Q544" s="160">
        <v>4.3568799999999996E-3</v>
      </c>
      <c r="R544" s="160">
        <f t="shared" ref="R544:R571" si="82">Q544*H544</f>
        <v>4.3568799999999996E-3</v>
      </c>
      <c r="S544" s="160">
        <v>0</v>
      </c>
      <c r="T544" s="161">
        <f t="shared" ref="T544:T571" si="83">S544*H544</f>
        <v>0</v>
      </c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R544" s="162" t="s">
        <v>270</v>
      </c>
      <c r="AT544" s="162" t="s">
        <v>169</v>
      </c>
      <c r="AU544" s="162" t="s">
        <v>84</v>
      </c>
      <c r="AY544" s="16" t="s">
        <v>167</v>
      </c>
      <c r="BE544" s="163">
        <f t="shared" ref="BE544:BE571" si="84">IF(N544="základná",J544,0)</f>
        <v>0</v>
      </c>
      <c r="BF544" s="163">
        <f t="shared" ref="BF544:BF571" si="85">IF(N544="znížená",J544,0)</f>
        <v>45.286999999999999</v>
      </c>
      <c r="BG544" s="163">
        <f t="shared" ref="BG544:BG571" si="86">IF(N544="zákl. prenesená",J544,0)</f>
        <v>0</v>
      </c>
      <c r="BH544" s="163">
        <f t="shared" ref="BH544:BH571" si="87">IF(N544="zníž. prenesená",J544,0)</f>
        <v>0</v>
      </c>
      <c r="BI544" s="163">
        <f t="shared" ref="BI544:BI571" si="88">IF(N544="nulová",J544,0)</f>
        <v>0</v>
      </c>
      <c r="BJ544" s="16" t="s">
        <v>84</v>
      </c>
      <c r="BK544" s="164">
        <f t="shared" ref="BK544:BK571" si="89">ROUND(I544*H544,3)</f>
        <v>45.286999999999999</v>
      </c>
      <c r="BL544" s="16" t="s">
        <v>270</v>
      </c>
      <c r="BM544" s="162" t="s">
        <v>1216</v>
      </c>
    </row>
    <row r="545" spans="1:65" s="2" customFormat="1" ht="16.5" customHeight="1">
      <c r="A545" s="28"/>
      <c r="B545" s="151"/>
      <c r="C545" s="152" t="s">
        <v>1217</v>
      </c>
      <c r="D545" s="152" t="s">
        <v>169</v>
      </c>
      <c r="E545" s="153" t="s">
        <v>1218</v>
      </c>
      <c r="F545" s="154" t="s">
        <v>1219</v>
      </c>
      <c r="G545" s="155" t="s">
        <v>245</v>
      </c>
      <c r="H545" s="156">
        <v>2</v>
      </c>
      <c r="I545" s="156">
        <v>1.8839999999999999</v>
      </c>
      <c r="J545" s="156">
        <f t="shared" si="80"/>
        <v>3.7679999999999998</v>
      </c>
      <c r="K545" s="157"/>
      <c r="L545" s="29"/>
      <c r="M545" s="158" t="s">
        <v>1</v>
      </c>
      <c r="N545" s="159" t="s">
        <v>37</v>
      </c>
      <c r="O545" s="160">
        <v>0.157</v>
      </c>
      <c r="P545" s="160">
        <f t="shared" si="81"/>
        <v>0.314</v>
      </c>
      <c r="Q545" s="160">
        <v>3.0000000000000001E-5</v>
      </c>
      <c r="R545" s="160">
        <f t="shared" si="82"/>
        <v>6.0000000000000002E-5</v>
      </c>
      <c r="S545" s="160">
        <v>0</v>
      </c>
      <c r="T545" s="161">
        <f t="shared" si="83"/>
        <v>0</v>
      </c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R545" s="162" t="s">
        <v>270</v>
      </c>
      <c r="AT545" s="162" t="s">
        <v>169</v>
      </c>
      <c r="AU545" s="162" t="s">
        <v>84</v>
      </c>
      <c r="AY545" s="16" t="s">
        <v>167</v>
      </c>
      <c r="BE545" s="163">
        <f t="shared" si="84"/>
        <v>0</v>
      </c>
      <c r="BF545" s="163">
        <f t="shared" si="85"/>
        <v>3.7679999999999998</v>
      </c>
      <c r="BG545" s="163">
        <f t="shared" si="86"/>
        <v>0</v>
      </c>
      <c r="BH545" s="163">
        <f t="shared" si="87"/>
        <v>0</v>
      </c>
      <c r="BI545" s="163">
        <f t="shared" si="88"/>
        <v>0</v>
      </c>
      <c r="BJ545" s="16" t="s">
        <v>84</v>
      </c>
      <c r="BK545" s="164">
        <f t="shared" si="89"/>
        <v>3.7679999999999998</v>
      </c>
      <c r="BL545" s="16" t="s">
        <v>270</v>
      </c>
      <c r="BM545" s="162" t="s">
        <v>1220</v>
      </c>
    </row>
    <row r="546" spans="1:65" s="2" customFormat="1" ht="21.75" customHeight="1">
      <c r="A546" s="28"/>
      <c r="B546" s="151"/>
      <c r="C546" s="180" t="s">
        <v>1221</v>
      </c>
      <c r="D546" s="180" t="s">
        <v>209</v>
      </c>
      <c r="E546" s="181" t="s">
        <v>1222</v>
      </c>
      <c r="F546" s="182" t="s">
        <v>1223</v>
      </c>
      <c r="G546" s="183" t="s">
        <v>245</v>
      </c>
      <c r="H546" s="184">
        <v>1</v>
      </c>
      <c r="I546" s="184">
        <v>4.8719999999999999</v>
      </c>
      <c r="J546" s="184">
        <f t="shared" si="80"/>
        <v>4.8719999999999999</v>
      </c>
      <c r="K546" s="185"/>
      <c r="L546" s="186"/>
      <c r="M546" s="187" t="s">
        <v>1</v>
      </c>
      <c r="N546" s="188" t="s">
        <v>37</v>
      </c>
      <c r="O546" s="160">
        <v>0</v>
      </c>
      <c r="P546" s="160">
        <f t="shared" si="81"/>
        <v>0</v>
      </c>
      <c r="Q546" s="160">
        <v>2.0000000000000001E-4</v>
      </c>
      <c r="R546" s="160">
        <f t="shared" si="82"/>
        <v>2.0000000000000001E-4</v>
      </c>
      <c r="S546" s="160">
        <v>0</v>
      </c>
      <c r="T546" s="161">
        <f t="shared" si="83"/>
        <v>0</v>
      </c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R546" s="162" t="s">
        <v>368</v>
      </c>
      <c r="AT546" s="162" t="s">
        <v>209</v>
      </c>
      <c r="AU546" s="162" t="s">
        <v>84</v>
      </c>
      <c r="AY546" s="16" t="s">
        <v>167</v>
      </c>
      <c r="BE546" s="163">
        <f t="shared" si="84"/>
        <v>0</v>
      </c>
      <c r="BF546" s="163">
        <f t="shared" si="85"/>
        <v>4.8719999999999999</v>
      </c>
      <c r="BG546" s="163">
        <f t="shared" si="86"/>
        <v>0</v>
      </c>
      <c r="BH546" s="163">
        <f t="shared" si="87"/>
        <v>0</v>
      </c>
      <c r="BI546" s="163">
        <f t="shared" si="88"/>
        <v>0</v>
      </c>
      <c r="BJ546" s="16" t="s">
        <v>84</v>
      </c>
      <c r="BK546" s="164">
        <f t="shared" si="89"/>
        <v>4.8719999999999999</v>
      </c>
      <c r="BL546" s="16" t="s">
        <v>270</v>
      </c>
      <c r="BM546" s="162" t="s">
        <v>1224</v>
      </c>
    </row>
    <row r="547" spans="1:65" s="2" customFormat="1" ht="16.5" customHeight="1">
      <c r="A547" s="28"/>
      <c r="B547" s="151"/>
      <c r="C547" s="180" t="s">
        <v>1225</v>
      </c>
      <c r="D547" s="180" t="s">
        <v>209</v>
      </c>
      <c r="E547" s="181" t="s">
        <v>1226</v>
      </c>
      <c r="F547" s="182" t="s">
        <v>1227</v>
      </c>
      <c r="G547" s="183" t="s">
        <v>245</v>
      </c>
      <c r="H547" s="184">
        <v>1</v>
      </c>
      <c r="I547" s="184">
        <v>2.1</v>
      </c>
      <c r="J547" s="184">
        <f t="shared" si="80"/>
        <v>2.1</v>
      </c>
      <c r="K547" s="185"/>
      <c r="L547" s="186"/>
      <c r="M547" s="187" t="s">
        <v>1</v>
      </c>
      <c r="N547" s="188" t="s">
        <v>37</v>
      </c>
      <c r="O547" s="160">
        <v>0</v>
      </c>
      <c r="P547" s="160">
        <f t="shared" si="81"/>
        <v>0</v>
      </c>
      <c r="Q547" s="160">
        <v>2.0000000000000001E-4</v>
      </c>
      <c r="R547" s="160">
        <f t="shared" si="82"/>
        <v>2.0000000000000001E-4</v>
      </c>
      <c r="S547" s="160">
        <v>0</v>
      </c>
      <c r="T547" s="161">
        <f t="shared" si="83"/>
        <v>0</v>
      </c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R547" s="162" t="s">
        <v>368</v>
      </c>
      <c r="AT547" s="162" t="s">
        <v>209</v>
      </c>
      <c r="AU547" s="162" t="s">
        <v>84</v>
      </c>
      <c r="AY547" s="16" t="s">
        <v>167</v>
      </c>
      <c r="BE547" s="163">
        <f t="shared" si="84"/>
        <v>0</v>
      </c>
      <c r="BF547" s="163">
        <f t="shared" si="85"/>
        <v>2.1</v>
      </c>
      <c r="BG547" s="163">
        <f t="shared" si="86"/>
        <v>0</v>
      </c>
      <c r="BH547" s="163">
        <f t="shared" si="87"/>
        <v>0</v>
      </c>
      <c r="BI547" s="163">
        <f t="shared" si="88"/>
        <v>0</v>
      </c>
      <c r="BJ547" s="16" t="s">
        <v>84</v>
      </c>
      <c r="BK547" s="164">
        <f t="shared" si="89"/>
        <v>2.1</v>
      </c>
      <c r="BL547" s="16" t="s">
        <v>270</v>
      </c>
      <c r="BM547" s="162" t="s">
        <v>1228</v>
      </c>
    </row>
    <row r="548" spans="1:65" s="2" customFormat="1" ht="16.5" customHeight="1">
      <c r="A548" s="28"/>
      <c r="B548" s="151"/>
      <c r="C548" s="152" t="s">
        <v>1229</v>
      </c>
      <c r="D548" s="152" t="s">
        <v>169</v>
      </c>
      <c r="E548" s="153" t="s">
        <v>1230</v>
      </c>
      <c r="F548" s="154" t="s">
        <v>1231</v>
      </c>
      <c r="G548" s="155" t="s">
        <v>245</v>
      </c>
      <c r="H548" s="156">
        <v>3</v>
      </c>
      <c r="I548" s="156">
        <v>2.2930000000000001</v>
      </c>
      <c r="J548" s="156">
        <f t="shared" si="80"/>
        <v>6.8789999999999996</v>
      </c>
      <c r="K548" s="157"/>
      <c r="L548" s="29"/>
      <c r="M548" s="158" t="s">
        <v>1</v>
      </c>
      <c r="N548" s="159" t="s">
        <v>37</v>
      </c>
      <c r="O548" s="160">
        <v>0.19500000000000001</v>
      </c>
      <c r="P548" s="160">
        <f t="shared" si="81"/>
        <v>0.58499999999999996</v>
      </c>
      <c r="Q548" s="160">
        <v>3.0000000000000001E-5</v>
      </c>
      <c r="R548" s="160">
        <f t="shared" si="82"/>
        <v>9.0000000000000006E-5</v>
      </c>
      <c r="S548" s="160">
        <v>0</v>
      </c>
      <c r="T548" s="161">
        <f t="shared" si="83"/>
        <v>0</v>
      </c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R548" s="162" t="s">
        <v>270</v>
      </c>
      <c r="AT548" s="162" t="s">
        <v>169</v>
      </c>
      <c r="AU548" s="162" t="s">
        <v>84</v>
      </c>
      <c r="AY548" s="16" t="s">
        <v>167</v>
      </c>
      <c r="BE548" s="163">
        <f t="shared" si="84"/>
        <v>0</v>
      </c>
      <c r="BF548" s="163">
        <f t="shared" si="85"/>
        <v>6.8789999999999996</v>
      </c>
      <c r="BG548" s="163">
        <f t="shared" si="86"/>
        <v>0</v>
      </c>
      <c r="BH548" s="163">
        <f t="shared" si="87"/>
        <v>0</v>
      </c>
      <c r="BI548" s="163">
        <f t="shared" si="88"/>
        <v>0</v>
      </c>
      <c r="BJ548" s="16" t="s">
        <v>84</v>
      </c>
      <c r="BK548" s="164">
        <f t="shared" si="89"/>
        <v>6.8789999999999996</v>
      </c>
      <c r="BL548" s="16" t="s">
        <v>270</v>
      </c>
      <c r="BM548" s="162" t="s">
        <v>1232</v>
      </c>
    </row>
    <row r="549" spans="1:65" s="2" customFormat="1" ht="16.5" customHeight="1">
      <c r="A549" s="28"/>
      <c r="B549" s="151"/>
      <c r="C549" s="180" t="s">
        <v>1233</v>
      </c>
      <c r="D549" s="180" t="s">
        <v>209</v>
      </c>
      <c r="E549" s="181" t="s">
        <v>1234</v>
      </c>
      <c r="F549" s="182" t="s">
        <v>1235</v>
      </c>
      <c r="G549" s="183" t="s">
        <v>245</v>
      </c>
      <c r="H549" s="184">
        <v>2</v>
      </c>
      <c r="I549" s="184">
        <v>6.09</v>
      </c>
      <c r="J549" s="184">
        <f t="shared" si="80"/>
        <v>12.18</v>
      </c>
      <c r="K549" s="185"/>
      <c r="L549" s="186"/>
      <c r="M549" s="187" t="s">
        <v>1</v>
      </c>
      <c r="N549" s="188" t="s">
        <v>37</v>
      </c>
      <c r="O549" s="160">
        <v>0</v>
      </c>
      <c r="P549" s="160">
        <f t="shared" si="81"/>
        <v>0</v>
      </c>
      <c r="Q549" s="160">
        <v>0</v>
      </c>
      <c r="R549" s="160">
        <f t="shared" si="82"/>
        <v>0</v>
      </c>
      <c r="S549" s="160">
        <v>0</v>
      </c>
      <c r="T549" s="161">
        <f t="shared" si="83"/>
        <v>0</v>
      </c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R549" s="162" t="s">
        <v>368</v>
      </c>
      <c r="AT549" s="162" t="s">
        <v>209</v>
      </c>
      <c r="AU549" s="162" t="s">
        <v>84</v>
      </c>
      <c r="AY549" s="16" t="s">
        <v>167</v>
      </c>
      <c r="BE549" s="163">
        <f t="shared" si="84"/>
        <v>0</v>
      </c>
      <c r="BF549" s="163">
        <f t="shared" si="85"/>
        <v>12.18</v>
      </c>
      <c r="BG549" s="163">
        <f t="shared" si="86"/>
        <v>0</v>
      </c>
      <c r="BH549" s="163">
        <f t="shared" si="87"/>
        <v>0</v>
      </c>
      <c r="BI549" s="163">
        <f t="shared" si="88"/>
        <v>0</v>
      </c>
      <c r="BJ549" s="16" t="s">
        <v>84</v>
      </c>
      <c r="BK549" s="164">
        <f t="shared" si="89"/>
        <v>12.18</v>
      </c>
      <c r="BL549" s="16" t="s">
        <v>270</v>
      </c>
      <c r="BM549" s="162" t="s">
        <v>1236</v>
      </c>
    </row>
    <row r="550" spans="1:65" s="2" customFormat="1" ht="21.75" customHeight="1">
      <c r="A550" s="28"/>
      <c r="B550" s="151"/>
      <c r="C550" s="180" t="s">
        <v>1237</v>
      </c>
      <c r="D550" s="180" t="s">
        <v>209</v>
      </c>
      <c r="E550" s="181" t="s">
        <v>1238</v>
      </c>
      <c r="F550" s="182" t="s">
        <v>1239</v>
      </c>
      <c r="G550" s="183" t="s">
        <v>245</v>
      </c>
      <c r="H550" s="184">
        <v>1</v>
      </c>
      <c r="I550" s="184">
        <v>7.359</v>
      </c>
      <c r="J550" s="184">
        <f t="shared" si="80"/>
        <v>7.359</v>
      </c>
      <c r="K550" s="185"/>
      <c r="L550" s="186"/>
      <c r="M550" s="187" t="s">
        <v>1</v>
      </c>
      <c r="N550" s="188" t="s">
        <v>37</v>
      </c>
      <c r="O550" s="160">
        <v>0</v>
      </c>
      <c r="P550" s="160">
        <f t="shared" si="81"/>
        <v>0</v>
      </c>
      <c r="Q550" s="160">
        <v>0</v>
      </c>
      <c r="R550" s="160">
        <f t="shared" si="82"/>
        <v>0</v>
      </c>
      <c r="S550" s="160">
        <v>0</v>
      </c>
      <c r="T550" s="161">
        <f t="shared" si="83"/>
        <v>0</v>
      </c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R550" s="162" t="s">
        <v>368</v>
      </c>
      <c r="AT550" s="162" t="s">
        <v>209</v>
      </c>
      <c r="AU550" s="162" t="s">
        <v>84</v>
      </c>
      <c r="AY550" s="16" t="s">
        <v>167</v>
      </c>
      <c r="BE550" s="163">
        <f t="shared" si="84"/>
        <v>0</v>
      </c>
      <c r="BF550" s="163">
        <f t="shared" si="85"/>
        <v>7.359</v>
      </c>
      <c r="BG550" s="163">
        <f t="shared" si="86"/>
        <v>0</v>
      </c>
      <c r="BH550" s="163">
        <f t="shared" si="87"/>
        <v>0</v>
      </c>
      <c r="BI550" s="163">
        <f t="shared" si="88"/>
        <v>0</v>
      </c>
      <c r="BJ550" s="16" t="s">
        <v>84</v>
      </c>
      <c r="BK550" s="164">
        <f t="shared" si="89"/>
        <v>7.359</v>
      </c>
      <c r="BL550" s="16" t="s">
        <v>270</v>
      </c>
      <c r="BM550" s="162" t="s">
        <v>1240</v>
      </c>
    </row>
    <row r="551" spans="1:65" s="2" customFormat="1" ht="16.5" customHeight="1">
      <c r="A551" s="28"/>
      <c r="B551" s="151"/>
      <c r="C551" s="152" t="s">
        <v>1241</v>
      </c>
      <c r="D551" s="152" t="s">
        <v>169</v>
      </c>
      <c r="E551" s="153" t="s">
        <v>1242</v>
      </c>
      <c r="F551" s="154" t="s">
        <v>1243</v>
      </c>
      <c r="G551" s="155" t="s">
        <v>245</v>
      </c>
      <c r="H551" s="156">
        <v>3</v>
      </c>
      <c r="I551" s="156">
        <v>2.5</v>
      </c>
      <c r="J551" s="156">
        <f t="shared" si="80"/>
        <v>7.5</v>
      </c>
      <c r="K551" s="157"/>
      <c r="L551" s="29"/>
      <c r="M551" s="158" t="s">
        <v>1</v>
      </c>
      <c r="N551" s="159" t="s">
        <v>37</v>
      </c>
      <c r="O551" s="160">
        <v>0.214</v>
      </c>
      <c r="P551" s="160">
        <f t="shared" si="81"/>
        <v>0.64200000000000002</v>
      </c>
      <c r="Q551" s="160">
        <v>3.0000000000000001E-5</v>
      </c>
      <c r="R551" s="160">
        <f t="shared" si="82"/>
        <v>9.0000000000000006E-5</v>
      </c>
      <c r="S551" s="160">
        <v>0</v>
      </c>
      <c r="T551" s="161">
        <f t="shared" si="83"/>
        <v>0</v>
      </c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R551" s="162" t="s">
        <v>270</v>
      </c>
      <c r="AT551" s="162" t="s">
        <v>169</v>
      </c>
      <c r="AU551" s="162" t="s">
        <v>84</v>
      </c>
      <c r="AY551" s="16" t="s">
        <v>167</v>
      </c>
      <c r="BE551" s="163">
        <f t="shared" si="84"/>
        <v>0</v>
      </c>
      <c r="BF551" s="163">
        <f t="shared" si="85"/>
        <v>7.5</v>
      </c>
      <c r="BG551" s="163">
        <f t="shared" si="86"/>
        <v>0</v>
      </c>
      <c r="BH551" s="163">
        <f t="shared" si="87"/>
        <v>0</v>
      </c>
      <c r="BI551" s="163">
        <f t="shared" si="88"/>
        <v>0</v>
      </c>
      <c r="BJ551" s="16" t="s">
        <v>84</v>
      </c>
      <c r="BK551" s="164">
        <f t="shared" si="89"/>
        <v>7.5</v>
      </c>
      <c r="BL551" s="16" t="s">
        <v>270</v>
      </c>
      <c r="BM551" s="162" t="s">
        <v>1244</v>
      </c>
    </row>
    <row r="552" spans="1:65" s="2" customFormat="1" ht="16.5" customHeight="1">
      <c r="A552" s="28"/>
      <c r="B552" s="151"/>
      <c r="C552" s="180" t="s">
        <v>1245</v>
      </c>
      <c r="D552" s="180" t="s">
        <v>209</v>
      </c>
      <c r="E552" s="181" t="s">
        <v>1246</v>
      </c>
      <c r="F552" s="182" t="s">
        <v>1247</v>
      </c>
      <c r="G552" s="183" t="s">
        <v>245</v>
      </c>
      <c r="H552" s="184">
        <v>3</v>
      </c>
      <c r="I552" s="184">
        <v>13.4</v>
      </c>
      <c r="J552" s="184">
        <f t="shared" si="80"/>
        <v>40.200000000000003</v>
      </c>
      <c r="K552" s="185"/>
      <c r="L552" s="186"/>
      <c r="M552" s="187" t="s">
        <v>1</v>
      </c>
      <c r="N552" s="188" t="s">
        <v>37</v>
      </c>
      <c r="O552" s="160">
        <v>0</v>
      </c>
      <c r="P552" s="160">
        <f t="shared" si="81"/>
        <v>0</v>
      </c>
      <c r="Q552" s="160">
        <v>0</v>
      </c>
      <c r="R552" s="160">
        <f t="shared" si="82"/>
        <v>0</v>
      </c>
      <c r="S552" s="160">
        <v>0</v>
      </c>
      <c r="T552" s="161">
        <f t="shared" si="83"/>
        <v>0</v>
      </c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R552" s="162" t="s">
        <v>368</v>
      </c>
      <c r="AT552" s="162" t="s">
        <v>209</v>
      </c>
      <c r="AU552" s="162" t="s">
        <v>84</v>
      </c>
      <c r="AY552" s="16" t="s">
        <v>167</v>
      </c>
      <c r="BE552" s="163">
        <f t="shared" si="84"/>
        <v>0</v>
      </c>
      <c r="BF552" s="163">
        <f t="shared" si="85"/>
        <v>40.200000000000003</v>
      </c>
      <c r="BG552" s="163">
        <f t="shared" si="86"/>
        <v>0</v>
      </c>
      <c r="BH552" s="163">
        <f t="shared" si="87"/>
        <v>0</v>
      </c>
      <c r="BI552" s="163">
        <f t="shared" si="88"/>
        <v>0</v>
      </c>
      <c r="BJ552" s="16" t="s">
        <v>84</v>
      </c>
      <c r="BK552" s="164">
        <f t="shared" si="89"/>
        <v>40.200000000000003</v>
      </c>
      <c r="BL552" s="16" t="s">
        <v>270</v>
      </c>
      <c r="BM552" s="162" t="s">
        <v>1248</v>
      </c>
    </row>
    <row r="553" spans="1:65" s="2" customFormat="1" ht="16.5" customHeight="1">
      <c r="A553" s="28"/>
      <c r="B553" s="151"/>
      <c r="C553" s="152" t="s">
        <v>1249</v>
      </c>
      <c r="D553" s="152" t="s">
        <v>169</v>
      </c>
      <c r="E553" s="153" t="s">
        <v>1250</v>
      </c>
      <c r="F553" s="154" t="s">
        <v>1251</v>
      </c>
      <c r="G553" s="155" t="s">
        <v>245</v>
      </c>
      <c r="H553" s="156">
        <v>3</v>
      </c>
      <c r="I553" s="156">
        <v>2.9670000000000001</v>
      </c>
      <c r="J553" s="156">
        <f t="shared" si="80"/>
        <v>8.9009999999999998</v>
      </c>
      <c r="K553" s="157"/>
      <c r="L553" s="29"/>
      <c r="M553" s="158" t="s">
        <v>1</v>
      </c>
      <c r="N553" s="159" t="s">
        <v>37</v>
      </c>
      <c r="O553" s="160">
        <v>0.254</v>
      </c>
      <c r="P553" s="160">
        <f t="shared" si="81"/>
        <v>0.76200000000000001</v>
      </c>
      <c r="Q553" s="160">
        <v>4.0000000000000003E-5</v>
      </c>
      <c r="R553" s="160">
        <f t="shared" si="82"/>
        <v>1.2000000000000002E-4</v>
      </c>
      <c r="S553" s="160">
        <v>0</v>
      </c>
      <c r="T553" s="161">
        <f t="shared" si="83"/>
        <v>0</v>
      </c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R553" s="162" t="s">
        <v>270</v>
      </c>
      <c r="AT553" s="162" t="s">
        <v>169</v>
      </c>
      <c r="AU553" s="162" t="s">
        <v>84</v>
      </c>
      <c r="AY553" s="16" t="s">
        <v>167</v>
      </c>
      <c r="BE553" s="163">
        <f t="shared" si="84"/>
        <v>0</v>
      </c>
      <c r="BF553" s="163">
        <f t="shared" si="85"/>
        <v>8.9009999999999998</v>
      </c>
      <c r="BG553" s="163">
        <f t="shared" si="86"/>
        <v>0</v>
      </c>
      <c r="BH553" s="163">
        <f t="shared" si="87"/>
        <v>0</v>
      </c>
      <c r="BI553" s="163">
        <f t="shared" si="88"/>
        <v>0</v>
      </c>
      <c r="BJ553" s="16" t="s">
        <v>84</v>
      </c>
      <c r="BK553" s="164">
        <f t="shared" si="89"/>
        <v>8.9009999999999998</v>
      </c>
      <c r="BL553" s="16" t="s">
        <v>270</v>
      </c>
      <c r="BM553" s="162" t="s">
        <v>1252</v>
      </c>
    </row>
    <row r="554" spans="1:65" s="2" customFormat="1" ht="16.5" customHeight="1">
      <c r="A554" s="28"/>
      <c r="B554" s="151"/>
      <c r="C554" s="180" t="s">
        <v>1253</v>
      </c>
      <c r="D554" s="180" t="s">
        <v>209</v>
      </c>
      <c r="E554" s="181" t="s">
        <v>1254</v>
      </c>
      <c r="F554" s="182" t="s">
        <v>1255</v>
      </c>
      <c r="G554" s="183" t="s">
        <v>245</v>
      </c>
      <c r="H554" s="184">
        <v>2</v>
      </c>
      <c r="I554" s="184">
        <v>14.73</v>
      </c>
      <c r="J554" s="184">
        <f t="shared" si="80"/>
        <v>29.46</v>
      </c>
      <c r="K554" s="185"/>
      <c r="L554" s="186"/>
      <c r="M554" s="187" t="s">
        <v>1</v>
      </c>
      <c r="N554" s="188" t="s">
        <v>37</v>
      </c>
      <c r="O554" s="160">
        <v>0</v>
      </c>
      <c r="P554" s="160">
        <f t="shared" si="81"/>
        <v>0</v>
      </c>
      <c r="Q554" s="160">
        <v>0</v>
      </c>
      <c r="R554" s="160">
        <f t="shared" si="82"/>
        <v>0</v>
      </c>
      <c r="S554" s="160">
        <v>0</v>
      </c>
      <c r="T554" s="161">
        <f t="shared" si="83"/>
        <v>0</v>
      </c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R554" s="162" t="s">
        <v>368</v>
      </c>
      <c r="AT554" s="162" t="s">
        <v>209</v>
      </c>
      <c r="AU554" s="162" t="s">
        <v>84</v>
      </c>
      <c r="AY554" s="16" t="s">
        <v>167</v>
      </c>
      <c r="BE554" s="163">
        <f t="shared" si="84"/>
        <v>0</v>
      </c>
      <c r="BF554" s="163">
        <f t="shared" si="85"/>
        <v>29.46</v>
      </c>
      <c r="BG554" s="163">
        <f t="shared" si="86"/>
        <v>0</v>
      </c>
      <c r="BH554" s="163">
        <f t="shared" si="87"/>
        <v>0</v>
      </c>
      <c r="BI554" s="163">
        <f t="shared" si="88"/>
        <v>0</v>
      </c>
      <c r="BJ554" s="16" t="s">
        <v>84</v>
      </c>
      <c r="BK554" s="164">
        <f t="shared" si="89"/>
        <v>29.46</v>
      </c>
      <c r="BL554" s="16" t="s">
        <v>270</v>
      </c>
      <c r="BM554" s="162" t="s">
        <v>1256</v>
      </c>
    </row>
    <row r="555" spans="1:65" s="2" customFormat="1" ht="21.75" customHeight="1">
      <c r="A555" s="28"/>
      <c r="B555" s="151"/>
      <c r="C555" s="180" t="s">
        <v>1257</v>
      </c>
      <c r="D555" s="180" t="s">
        <v>209</v>
      </c>
      <c r="E555" s="181" t="s">
        <v>1258</v>
      </c>
      <c r="F555" s="182" t="s">
        <v>1259</v>
      </c>
      <c r="G555" s="183" t="s">
        <v>245</v>
      </c>
      <c r="H555" s="184">
        <v>1</v>
      </c>
      <c r="I555" s="184">
        <v>14.21</v>
      </c>
      <c r="J555" s="184">
        <f t="shared" si="80"/>
        <v>14.21</v>
      </c>
      <c r="K555" s="185"/>
      <c r="L555" s="186"/>
      <c r="M555" s="187" t="s">
        <v>1</v>
      </c>
      <c r="N555" s="188" t="s">
        <v>37</v>
      </c>
      <c r="O555" s="160">
        <v>0</v>
      </c>
      <c r="P555" s="160">
        <f t="shared" si="81"/>
        <v>0</v>
      </c>
      <c r="Q555" s="160">
        <v>0</v>
      </c>
      <c r="R555" s="160">
        <f t="shared" si="82"/>
        <v>0</v>
      </c>
      <c r="S555" s="160">
        <v>0</v>
      </c>
      <c r="T555" s="161">
        <f t="shared" si="83"/>
        <v>0</v>
      </c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R555" s="162" t="s">
        <v>368</v>
      </c>
      <c r="AT555" s="162" t="s">
        <v>209</v>
      </c>
      <c r="AU555" s="162" t="s">
        <v>84</v>
      </c>
      <c r="AY555" s="16" t="s">
        <v>167</v>
      </c>
      <c r="BE555" s="163">
        <f t="shared" si="84"/>
        <v>0</v>
      </c>
      <c r="BF555" s="163">
        <f t="shared" si="85"/>
        <v>14.21</v>
      </c>
      <c r="BG555" s="163">
        <f t="shared" si="86"/>
        <v>0</v>
      </c>
      <c r="BH555" s="163">
        <f t="shared" si="87"/>
        <v>0</v>
      </c>
      <c r="BI555" s="163">
        <f t="shared" si="88"/>
        <v>0</v>
      </c>
      <c r="BJ555" s="16" t="s">
        <v>84</v>
      </c>
      <c r="BK555" s="164">
        <f t="shared" si="89"/>
        <v>14.21</v>
      </c>
      <c r="BL555" s="16" t="s">
        <v>270</v>
      </c>
      <c r="BM555" s="162" t="s">
        <v>1260</v>
      </c>
    </row>
    <row r="556" spans="1:65" s="2" customFormat="1" ht="16.5" customHeight="1">
      <c r="A556" s="28"/>
      <c r="B556" s="151"/>
      <c r="C556" s="152" t="s">
        <v>1261</v>
      </c>
      <c r="D556" s="152" t="s">
        <v>169</v>
      </c>
      <c r="E556" s="153" t="s">
        <v>1250</v>
      </c>
      <c r="F556" s="154" t="s">
        <v>1251</v>
      </c>
      <c r="G556" s="155" t="s">
        <v>245</v>
      </c>
      <c r="H556" s="156">
        <v>2</v>
      </c>
      <c r="I556" s="156">
        <v>2.9670000000000001</v>
      </c>
      <c r="J556" s="156">
        <f t="shared" si="80"/>
        <v>5.9340000000000002</v>
      </c>
      <c r="K556" s="157"/>
      <c r="L556" s="29"/>
      <c r="M556" s="158" t="s">
        <v>1</v>
      </c>
      <c r="N556" s="159" t="s">
        <v>37</v>
      </c>
      <c r="O556" s="160">
        <v>0.254</v>
      </c>
      <c r="P556" s="160">
        <f t="shared" si="81"/>
        <v>0.50800000000000001</v>
      </c>
      <c r="Q556" s="160">
        <v>4.0000000000000003E-5</v>
      </c>
      <c r="R556" s="160">
        <f t="shared" si="82"/>
        <v>8.0000000000000007E-5</v>
      </c>
      <c r="S556" s="160">
        <v>0</v>
      </c>
      <c r="T556" s="161">
        <f t="shared" si="83"/>
        <v>0</v>
      </c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R556" s="162" t="s">
        <v>270</v>
      </c>
      <c r="AT556" s="162" t="s">
        <v>169</v>
      </c>
      <c r="AU556" s="162" t="s">
        <v>84</v>
      </c>
      <c r="AY556" s="16" t="s">
        <v>167</v>
      </c>
      <c r="BE556" s="163">
        <f t="shared" si="84"/>
        <v>0</v>
      </c>
      <c r="BF556" s="163">
        <f t="shared" si="85"/>
        <v>5.9340000000000002</v>
      </c>
      <c r="BG556" s="163">
        <f t="shared" si="86"/>
        <v>0</v>
      </c>
      <c r="BH556" s="163">
        <f t="shared" si="87"/>
        <v>0</v>
      </c>
      <c r="BI556" s="163">
        <f t="shared" si="88"/>
        <v>0</v>
      </c>
      <c r="BJ556" s="16" t="s">
        <v>84</v>
      </c>
      <c r="BK556" s="164">
        <f t="shared" si="89"/>
        <v>5.9340000000000002</v>
      </c>
      <c r="BL556" s="16" t="s">
        <v>270</v>
      </c>
      <c r="BM556" s="162" t="s">
        <v>1262</v>
      </c>
    </row>
    <row r="557" spans="1:65" s="2" customFormat="1" ht="16.5" customHeight="1">
      <c r="A557" s="28"/>
      <c r="B557" s="151"/>
      <c r="C557" s="180" t="s">
        <v>1263</v>
      </c>
      <c r="D557" s="180" t="s">
        <v>209</v>
      </c>
      <c r="E557" s="181" t="s">
        <v>1264</v>
      </c>
      <c r="F557" s="182" t="s">
        <v>1265</v>
      </c>
      <c r="G557" s="183" t="s">
        <v>245</v>
      </c>
      <c r="H557" s="184">
        <v>2</v>
      </c>
      <c r="I557" s="184">
        <v>7.6449999999999996</v>
      </c>
      <c r="J557" s="184">
        <f t="shared" si="80"/>
        <v>15.29</v>
      </c>
      <c r="K557" s="185"/>
      <c r="L557" s="186"/>
      <c r="M557" s="187" t="s">
        <v>1</v>
      </c>
      <c r="N557" s="188" t="s">
        <v>37</v>
      </c>
      <c r="O557" s="160">
        <v>0</v>
      </c>
      <c r="P557" s="160">
        <f t="shared" si="81"/>
        <v>0</v>
      </c>
      <c r="Q557" s="160">
        <v>1E-4</v>
      </c>
      <c r="R557" s="160">
        <f t="shared" si="82"/>
        <v>2.0000000000000001E-4</v>
      </c>
      <c r="S557" s="160">
        <v>0</v>
      </c>
      <c r="T557" s="161">
        <f t="shared" si="83"/>
        <v>0</v>
      </c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R557" s="162" t="s">
        <v>368</v>
      </c>
      <c r="AT557" s="162" t="s">
        <v>209</v>
      </c>
      <c r="AU557" s="162" t="s">
        <v>84</v>
      </c>
      <c r="AY557" s="16" t="s">
        <v>167</v>
      </c>
      <c r="BE557" s="163">
        <f t="shared" si="84"/>
        <v>0</v>
      </c>
      <c r="BF557" s="163">
        <f t="shared" si="85"/>
        <v>15.29</v>
      </c>
      <c r="BG557" s="163">
        <f t="shared" si="86"/>
        <v>0</v>
      </c>
      <c r="BH557" s="163">
        <f t="shared" si="87"/>
        <v>0</v>
      </c>
      <c r="BI557" s="163">
        <f t="shared" si="88"/>
        <v>0</v>
      </c>
      <c r="BJ557" s="16" t="s">
        <v>84</v>
      </c>
      <c r="BK557" s="164">
        <f t="shared" si="89"/>
        <v>15.29</v>
      </c>
      <c r="BL557" s="16" t="s">
        <v>270</v>
      </c>
      <c r="BM557" s="162" t="s">
        <v>1266</v>
      </c>
    </row>
    <row r="558" spans="1:65" s="2" customFormat="1" ht="21.75" customHeight="1">
      <c r="A558" s="28"/>
      <c r="B558" s="151"/>
      <c r="C558" s="152" t="s">
        <v>1267</v>
      </c>
      <c r="D558" s="152" t="s">
        <v>169</v>
      </c>
      <c r="E558" s="153" t="s">
        <v>1268</v>
      </c>
      <c r="F558" s="154" t="s">
        <v>1269</v>
      </c>
      <c r="G558" s="155" t="s">
        <v>245</v>
      </c>
      <c r="H558" s="156">
        <v>5</v>
      </c>
      <c r="I558" s="156">
        <v>8.0239999999999991</v>
      </c>
      <c r="J558" s="156">
        <f t="shared" si="80"/>
        <v>40.119999999999997</v>
      </c>
      <c r="K558" s="157"/>
      <c r="L558" s="29"/>
      <c r="M558" s="158" t="s">
        <v>1</v>
      </c>
      <c r="N558" s="159" t="s">
        <v>37</v>
      </c>
      <c r="O558" s="160">
        <v>5.0999999999999997E-2</v>
      </c>
      <c r="P558" s="160">
        <f t="shared" si="81"/>
        <v>0.255</v>
      </c>
      <c r="Q558" s="160">
        <v>4.2000000000000002E-4</v>
      </c>
      <c r="R558" s="160">
        <f t="shared" si="82"/>
        <v>2.1000000000000003E-3</v>
      </c>
      <c r="S558" s="160">
        <v>0</v>
      </c>
      <c r="T558" s="161">
        <f t="shared" si="83"/>
        <v>0</v>
      </c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R558" s="162" t="s">
        <v>270</v>
      </c>
      <c r="AT558" s="162" t="s">
        <v>169</v>
      </c>
      <c r="AU558" s="162" t="s">
        <v>84</v>
      </c>
      <c r="AY558" s="16" t="s">
        <v>167</v>
      </c>
      <c r="BE558" s="163">
        <f t="shared" si="84"/>
        <v>0</v>
      </c>
      <c r="BF558" s="163">
        <f t="shared" si="85"/>
        <v>40.119999999999997</v>
      </c>
      <c r="BG558" s="163">
        <f t="shared" si="86"/>
        <v>0</v>
      </c>
      <c r="BH558" s="163">
        <f t="shared" si="87"/>
        <v>0</v>
      </c>
      <c r="BI558" s="163">
        <f t="shared" si="88"/>
        <v>0</v>
      </c>
      <c r="BJ558" s="16" t="s">
        <v>84</v>
      </c>
      <c r="BK558" s="164">
        <f t="shared" si="89"/>
        <v>40.119999999999997</v>
      </c>
      <c r="BL558" s="16" t="s">
        <v>270</v>
      </c>
      <c r="BM558" s="162" t="s">
        <v>1270</v>
      </c>
    </row>
    <row r="559" spans="1:65" s="2" customFormat="1" ht="21.75" customHeight="1">
      <c r="A559" s="28"/>
      <c r="B559" s="151"/>
      <c r="C559" s="152" t="s">
        <v>1271</v>
      </c>
      <c r="D559" s="152" t="s">
        <v>169</v>
      </c>
      <c r="E559" s="153" t="s">
        <v>1272</v>
      </c>
      <c r="F559" s="154" t="s">
        <v>1273</v>
      </c>
      <c r="G559" s="155" t="s">
        <v>245</v>
      </c>
      <c r="H559" s="156">
        <v>3</v>
      </c>
      <c r="I559" s="156">
        <v>2.8839999999999999</v>
      </c>
      <c r="J559" s="156">
        <f t="shared" si="80"/>
        <v>8.6519999999999992</v>
      </c>
      <c r="K559" s="157"/>
      <c r="L559" s="29"/>
      <c r="M559" s="158" t="s">
        <v>1</v>
      </c>
      <c r="N559" s="159" t="s">
        <v>37</v>
      </c>
      <c r="O559" s="160">
        <v>0</v>
      </c>
      <c r="P559" s="160">
        <f t="shared" si="81"/>
        <v>0</v>
      </c>
      <c r="Q559" s="160">
        <v>4.0000000000000003E-5</v>
      </c>
      <c r="R559" s="160">
        <f t="shared" si="82"/>
        <v>1.2000000000000002E-4</v>
      </c>
      <c r="S559" s="160">
        <v>0</v>
      </c>
      <c r="T559" s="161">
        <f t="shared" si="83"/>
        <v>0</v>
      </c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R559" s="162" t="s">
        <v>270</v>
      </c>
      <c r="AT559" s="162" t="s">
        <v>169</v>
      </c>
      <c r="AU559" s="162" t="s">
        <v>84</v>
      </c>
      <c r="AY559" s="16" t="s">
        <v>167</v>
      </c>
      <c r="BE559" s="163">
        <f t="shared" si="84"/>
        <v>0</v>
      </c>
      <c r="BF559" s="163">
        <f t="shared" si="85"/>
        <v>8.6519999999999992</v>
      </c>
      <c r="BG559" s="163">
        <f t="shared" si="86"/>
        <v>0</v>
      </c>
      <c r="BH559" s="163">
        <f t="shared" si="87"/>
        <v>0</v>
      </c>
      <c r="BI559" s="163">
        <f t="shared" si="88"/>
        <v>0</v>
      </c>
      <c r="BJ559" s="16" t="s">
        <v>84</v>
      </c>
      <c r="BK559" s="164">
        <f t="shared" si="89"/>
        <v>8.6519999999999992</v>
      </c>
      <c r="BL559" s="16" t="s">
        <v>270</v>
      </c>
      <c r="BM559" s="162" t="s">
        <v>1274</v>
      </c>
    </row>
    <row r="560" spans="1:65" s="2" customFormat="1" ht="21.75" customHeight="1">
      <c r="A560" s="28"/>
      <c r="B560" s="151"/>
      <c r="C560" s="180" t="s">
        <v>1275</v>
      </c>
      <c r="D560" s="180" t="s">
        <v>209</v>
      </c>
      <c r="E560" s="181" t="s">
        <v>1276</v>
      </c>
      <c r="F560" s="182" t="s">
        <v>1277</v>
      </c>
      <c r="G560" s="183" t="s">
        <v>245</v>
      </c>
      <c r="H560" s="184">
        <v>3</v>
      </c>
      <c r="I560" s="184">
        <v>35.51</v>
      </c>
      <c r="J560" s="184">
        <f t="shared" si="80"/>
        <v>106.53</v>
      </c>
      <c r="K560" s="185"/>
      <c r="L560" s="186"/>
      <c r="M560" s="187" t="s">
        <v>1</v>
      </c>
      <c r="N560" s="188" t="s">
        <v>37</v>
      </c>
      <c r="O560" s="160">
        <v>0</v>
      </c>
      <c r="P560" s="160">
        <f t="shared" si="81"/>
        <v>0</v>
      </c>
      <c r="Q560" s="160">
        <v>0</v>
      </c>
      <c r="R560" s="160">
        <f t="shared" si="82"/>
        <v>0</v>
      </c>
      <c r="S560" s="160">
        <v>0</v>
      </c>
      <c r="T560" s="161">
        <f t="shared" si="83"/>
        <v>0</v>
      </c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R560" s="162" t="s">
        <v>368</v>
      </c>
      <c r="AT560" s="162" t="s">
        <v>209</v>
      </c>
      <c r="AU560" s="162" t="s">
        <v>84</v>
      </c>
      <c r="AY560" s="16" t="s">
        <v>167</v>
      </c>
      <c r="BE560" s="163">
        <f t="shared" si="84"/>
        <v>0</v>
      </c>
      <c r="BF560" s="163">
        <f t="shared" si="85"/>
        <v>106.53</v>
      </c>
      <c r="BG560" s="163">
        <f t="shared" si="86"/>
        <v>0</v>
      </c>
      <c r="BH560" s="163">
        <f t="shared" si="87"/>
        <v>0</v>
      </c>
      <c r="BI560" s="163">
        <f t="shared" si="88"/>
        <v>0</v>
      </c>
      <c r="BJ560" s="16" t="s">
        <v>84</v>
      </c>
      <c r="BK560" s="164">
        <f t="shared" si="89"/>
        <v>106.53</v>
      </c>
      <c r="BL560" s="16" t="s">
        <v>270</v>
      </c>
      <c r="BM560" s="162" t="s">
        <v>1278</v>
      </c>
    </row>
    <row r="561" spans="1:65" s="2" customFormat="1" ht="16.5" customHeight="1">
      <c r="A561" s="28"/>
      <c r="B561" s="151"/>
      <c r="C561" s="152" t="s">
        <v>1279</v>
      </c>
      <c r="D561" s="152" t="s">
        <v>169</v>
      </c>
      <c r="E561" s="153" t="s">
        <v>1280</v>
      </c>
      <c r="F561" s="154" t="s">
        <v>1281</v>
      </c>
      <c r="G561" s="155" t="s">
        <v>927</v>
      </c>
      <c r="H561" s="156">
        <v>33</v>
      </c>
      <c r="I561" s="156">
        <v>1.2370000000000001</v>
      </c>
      <c r="J561" s="156">
        <f t="shared" si="80"/>
        <v>40.820999999999998</v>
      </c>
      <c r="K561" s="157"/>
      <c r="L561" s="29"/>
      <c r="M561" s="158" t="s">
        <v>1</v>
      </c>
      <c r="N561" s="159" t="s">
        <v>37</v>
      </c>
      <c r="O561" s="160">
        <v>0</v>
      </c>
      <c r="P561" s="160">
        <f t="shared" si="81"/>
        <v>0</v>
      </c>
      <c r="Q561" s="160">
        <v>0</v>
      </c>
      <c r="R561" s="160">
        <f t="shared" si="82"/>
        <v>0</v>
      </c>
      <c r="S561" s="160">
        <v>0</v>
      </c>
      <c r="T561" s="161">
        <f t="shared" si="83"/>
        <v>0</v>
      </c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R561" s="162" t="s">
        <v>270</v>
      </c>
      <c r="AT561" s="162" t="s">
        <v>169</v>
      </c>
      <c r="AU561" s="162" t="s">
        <v>84</v>
      </c>
      <c r="AY561" s="16" t="s">
        <v>167</v>
      </c>
      <c r="BE561" s="163">
        <f t="shared" si="84"/>
        <v>0</v>
      </c>
      <c r="BF561" s="163">
        <f t="shared" si="85"/>
        <v>40.820999999999998</v>
      </c>
      <c r="BG561" s="163">
        <f t="shared" si="86"/>
        <v>0</v>
      </c>
      <c r="BH561" s="163">
        <f t="shared" si="87"/>
        <v>0</v>
      </c>
      <c r="BI561" s="163">
        <f t="shared" si="88"/>
        <v>0</v>
      </c>
      <c r="BJ561" s="16" t="s">
        <v>84</v>
      </c>
      <c r="BK561" s="164">
        <f t="shared" si="89"/>
        <v>40.820999999999998</v>
      </c>
      <c r="BL561" s="16" t="s">
        <v>270</v>
      </c>
      <c r="BM561" s="162" t="s">
        <v>1282</v>
      </c>
    </row>
    <row r="562" spans="1:65" s="2" customFormat="1" ht="16.5" customHeight="1">
      <c r="A562" s="28"/>
      <c r="B562" s="151"/>
      <c r="C562" s="180" t="s">
        <v>1283</v>
      </c>
      <c r="D562" s="180" t="s">
        <v>209</v>
      </c>
      <c r="E562" s="181" t="s">
        <v>1284</v>
      </c>
      <c r="F562" s="182" t="s">
        <v>1285</v>
      </c>
      <c r="G562" s="183" t="s">
        <v>245</v>
      </c>
      <c r="H562" s="184">
        <v>33</v>
      </c>
      <c r="I562" s="184">
        <v>13.73</v>
      </c>
      <c r="J562" s="184">
        <f t="shared" si="80"/>
        <v>453.09</v>
      </c>
      <c r="K562" s="185"/>
      <c r="L562" s="186"/>
      <c r="M562" s="187" t="s">
        <v>1</v>
      </c>
      <c r="N562" s="188" t="s">
        <v>37</v>
      </c>
      <c r="O562" s="160">
        <v>0</v>
      </c>
      <c r="P562" s="160">
        <f t="shared" si="81"/>
        <v>0</v>
      </c>
      <c r="Q562" s="160">
        <v>0</v>
      </c>
      <c r="R562" s="160">
        <f t="shared" si="82"/>
        <v>0</v>
      </c>
      <c r="S562" s="160">
        <v>0</v>
      </c>
      <c r="T562" s="161">
        <f t="shared" si="83"/>
        <v>0</v>
      </c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R562" s="162" t="s">
        <v>368</v>
      </c>
      <c r="AT562" s="162" t="s">
        <v>209</v>
      </c>
      <c r="AU562" s="162" t="s">
        <v>84</v>
      </c>
      <c r="AY562" s="16" t="s">
        <v>167</v>
      </c>
      <c r="BE562" s="163">
        <f t="shared" si="84"/>
        <v>0</v>
      </c>
      <c r="BF562" s="163">
        <f t="shared" si="85"/>
        <v>453.09</v>
      </c>
      <c r="BG562" s="163">
        <f t="shared" si="86"/>
        <v>0</v>
      </c>
      <c r="BH562" s="163">
        <f t="shared" si="87"/>
        <v>0</v>
      </c>
      <c r="BI562" s="163">
        <f t="shared" si="88"/>
        <v>0</v>
      </c>
      <c r="BJ562" s="16" t="s">
        <v>84</v>
      </c>
      <c r="BK562" s="164">
        <f t="shared" si="89"/>
        <v>453.09</v>
      </c>
      <c r="BL562" s="16" t="s">
        <v>270</v>
      </c>
      <c r="BM562" s="162" t="s">
        <v>1286</v>
      </c>
    </row>
    <row r="563" spans="1:65" s="2" customFormat="1" ht="21.75" customHeight="1">
      <c r="A563" s="28"/>
      <c r="B563" s="151"/>
      <c r="C563" s="152" t="s">
        <v>1287</v>
      </c>
      <c r="D563" s="152" t="s">
        <v>169</v>
      </c>
      <c r="E563" s="153" t="s">
        <v>1288</v>
      </c>
      <c r="F563" s="154" t="s">
        <v>1289</v>
      </c>
      <c r="G563" s="155" t="s">
        <v>245</v>
      </c>
      <c r="H563" s="156">
        <v>1</v>
      </c>
      <c r="I563" s="156">
        <v>62.829000000000001</v>
      </c>
      <c r="J563" s="156">
        <f t="shared" si="80"/>
        <v>62.829000000000001</v>
      </c>
      <c r="K563" s="157"/>
      <c r="L563" s="29"/>
      <c r="M563" s="158" t="s">
        <v>1</v>
      </c>
      <c r="N563" s="159" t="s">
        <v>37</v>
      </c>
      <c r="O563" s="160">
        <v>0.156</v>
      </c>
      <c r="P563" s="160">
        <f t="shared" si="81"/>
        <v>0.156</v>
      </c>
      <c r="Q563" s="160">
        <v>4.8000000000000001E-4</v>
      </c>
      <c r="R563" s="160">
        <f t="shared" si="82"/>
        <v>4.8000000000000001E-4</v>
      </c>
      <c r="S563" s="160">
        <v>0</v>
      </c>
      <c r="T563" s="161">
        <f t="shared" si="83"/>
        <v>0</v>
      </c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R563" s="162" t="s">
        <v>270</v>
      </c>
      <c r="AT563" s="162" t="s">
        <v>169</v>
      </c>
      <c r="AU563" s="162" t="s">
        <v>84</v>
      </c>
      <c r="AY563" s="16" t="s">
        <v>167</v>
      </c>
      <c r="BE563" s="163">
        <f t="shared" si="84"/>
        <v>0</v>
      </c>
      <c r="BF563" s="163">
        <f t="shared" si="85"/>
        <v>62.829000000000001</v>
      </c>
      <c r="BG563" s="163">
        <f t="shared" si="86"/>
        <v>0</v>
      </c>
      <c r="BH563" s="163">
        <f t="shared" si="87"/>
        <v>0</v>
      </c>
      <c r="BI563" s="163">
        <f t="shared" si="88"/>
        <v>0</v>
      </c>
      <c r="BJ563" s="16" t="s">
        <v>84</v>
      </c>
      <c r="BK563" s="164">
        <f t="shared" si="89"/>
        <v>62.829000000000001</v>
      </c>
      <c r="BL563" s="16" t="s">
        <v>270</v>
      </c>
      <c r="BM563" s="162" t="s">
        <v>1290</v>
      </c>
    </row>
    <row r="564" spans="1:65" s="2" customFormat="1" ht="21.75" customHeight="1">
      <c r="A564" s="28"/>
      <c r="B564" s="151"/>
      <c r="C564" s="152" t="s">
        <v>1291</v>
      </c>
      <c r="D564" s="152" t="s">
        <v>169</v>
      </c>
      <c r="E564" s="153" t="s">
        <v>1292</v>
      </c>
      <c r="F564" s="154" t="s">
        <v>1293</v>
      </c>
      <c r="G564" s="155" t="s">
        <v>245</v>
      </c>
      <c r="H564" s="156">
        <v>1</v>
      </c>
      <c r="I564" s="156">
        <v>76.563999999999993</v>
      </c>
      <c r="J564" s="156">
        <f t="shared" si="80"/>
        <v>76.563999999999993</v>
      </c>
      <c r="K564" s="157"/>
      <c r="L564" s="29"/>
      <c r="M564" s="158" t="s">
        <v>1</v>
      </c>
      <c r="N564" s="159" t="s">
        <v>37</v>
      </c>
      <c r="O564" s="160">
        <v>0.19500000000000001</v>
      </c>
      <c r="P564" s="160">
        <f t="shared" si="81"/>
        <v>0.19500000000000001</v>
      </c>
      <c r="Q564" s="160">
        <v>6.4999999999999997E-4</v>
      </c>
      <c r="R564" s="160">
        <f t="shared" si="82"/>
        <v>6.4999999999999997E-4</v>
      </c>
      <c r="S564" s="160">
        <v>0</v>
      </c>
      <c r="T564" s="161">
        <f t="shared" si="83"/>
        <v>0</v>
      </c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R564" s="162" t="s">
        <v>270</v>
      </c>
      <c r="AT564" s="162" t="s">
        <v>169</v>
      </c>
      <c r="AU564" s="162" t="s">
        <v>84</v>
      </c>
      <c r="AY564" s="16" t="s">
        <v>167</v>
      </c>
      <c r="BE564" s="163">
        <f t="shared" si="84"/>
        <v>0</v>
      </c>
      <c r="BF564" s="163">
        <f t="shared" si="85"/>
        <v>76.563999999999993</v>
      </c>
      <c r="BG564" s="163">
        <f t="shared" si="86"/>
        <v>0</v>
      </c>
      <c r="BH564" s="163">
        <f t="shared" si="87"/>
        <v>0</v>
      </c>
      <c r="BI564" s="163">
        <f t="shared" si="88"/>
        <v>0</v>
      </c>
      <c r="BJ564" s="16" t="s">
        <v>84</v>
      </c>
      <c r="BK564" s="164">
        <f t="shared" si="89"/>
        <v>76.563999999999993</v>
      </c>
      <c r="BL564" s="16" t="s">
        <v>270</v>
      </c>
      <c r="BM564" s="162" t="s">
        <v>1294</v>
      </c>
    </row>
    <row r="565" spans="1:65" s="2" customFormat="1" ht="21.75" customHeight="1">
      <c r="A565" s="28"/>
      <c r="B565" s="151"/>
      <c r="C565" s="152" t="s">
        <v>1295</v>
      </c>
      <c r="D565" s="152" t="s">
        <v>169</v>
      </c>
      <c r="E565" s="153" t="s">
        <v>1296</v>
      </c>
      <c r="F565" s="154" t="s">
        <v>1297</v>
      </c>
      <c r="G565" s="155" t="s">
        <v>245</v>
      </c>
      <c r="H565" s="156">
        <v>5</v>
      </c>
      <c r="I565" s="156">
        <v>5.3940000000000001</v>
      </c>
      <c r="J565" s="156">
        <f t="shared" si="80"/>
        <v>26.97</v>
      </c>
      <c r="K565" s="157"/>
      <c r="L565" s="29"/>
      <c r="M565" s="158" t="s">
        <v>1</v>
      </c>
      <c r="N565" s="159" t="s">
        <v>37</v>
      </c>
      <c r="O565" s="160">
        <v>7.6999999999999999E-2</v>
      </c>
      <c r="P565" s="160">
        <f t="shared" si="81"/>
        <v>0.38500000000000001</v>
      </c>
      <c r="Q565" s="160">
        <v>4.8999999999999998E-4</v>
      </c>
      <c r="R565" s="160">
        <f t="shared" si="82"/>
        <v>2.4499999999999999E-3</v>
      </c>
      <c r="S565" s="160">
        <v>0</v>
      </c>
      <c r="T565" s="161">
        <f t="shared" si="83"/>
        <v>0</v>
      </c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R565" s="162" t="s">
        <v>270</v>
      </c>
      <c r="AT565" s="162" t="s">
        <v>169</v>
      </c>
      <c r="AU565" s="162" t="s">
        <v>84</v>
      </c>
      <c r="AY565" s="16" t="s">
        <v>167</v>
      </c>
      <c r="BE565" s="163">
        <f t="shared" si="84"/>
        <v>0</v>
      </c>
      <c r="BF565" s="163">
        <f t="shared" si="85"/>
        <v>26.97</v>
      </c>
      <c r="BG565" s="163">
        <f t="shared" si="86"/>
        <v>0</v>
      </c>
      <c r="BH565" s="163">
        <f t="shared" si="87"/>
        <v>0</v>
      </c>
      <c r="BI565" s="163">
        <f t="shared" si="88"/>
        <v>0</v>
      </c>
      <c r="BJ565" s="16" t="s">
        <v>84</v>
      </c>
      <c r="BK565" s="164">
        <f t="shared" si="89"/>
        <v>26.97</v>
      </c>
      <c r="BL565" s="16" t="s">
        <v>270</v>
      </c>
      <c r="BM565" s="162" t="s">
        <v>1298</v>
      </c>
    </row>
    <row r="566" spans="1:65" s="2" customFormat="1" ht="21.75" customHeight="1">
      <c r="A566" s="28"/>
      <c r="B566" s="151"/>
      <c r="C566" s="152" t="s">
        <v>1299</v>
      </c>
      <c r="D566" s="152" t="s">
        <v>169</v>
      </c>
      <c r="E566" s="153" t="s">
        <v>1300</v>
      </c>
      <c r="F566" s="154" t="s">
        <v>1301</v>
      </c>
      <c r="G566" s="155" t="s">
        <v>245</v>
      </c>
      <c r="H566" s="156">
        <v>6</v>
      </c>
      <c r="I566" s="156">
        <v>6.3010000000000002</v>
      </c>
      <c r="J566" s="156">
        <f t="shared" si="80"/>
        <v>37.805999999999997</v>
      </c>
      <c r="K566" s="157"/>
      <c r="L566" s="29"/>
      <c r="M566" s="158" t="s">
        <v>1</v>
      </c>
      <c r="N566" s="159" t="s">
        <v>37</v>
      </c>
      <c r="O566" s="160">
        <v>0.107</v>
      </c>
      <c r="P566" s="160">
        <f t="shared" si="81"/>
        <v>0.64200000000000002</v>
      </c>
      <c r="Q566" s="160">
        <v>7.3999999999999999E-4</v>
      </c>
      <c r="R566" s="160">
        <f t="shared" si="82"/>
        <v>4.4399999999999995E-3</v>
      </c>
      <c r="S566" s="160">
        <v>0</v>
      </c>
      <c r="T566" s="161">
        <f t="shared" si="83"/>
        <v>0</v>
      </c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R566" s="162" t="s">
        <v>270</v>
      </c>
      <c r="AT566" s="162" t="s">
        <v>169</v>
      </c>
      <c r="AU566" s="162" t="s">
        <v>84</v>
      </c>
      <c r="AY566" s="16" t="s">
        <v>167</v>
      </c>
      <c r="BE566" s="163">
        <f t="shared" si="84"/>
        <v>0</v>
      </c>
      <c r="BF566" s="163">
        <f t="shared" si="85"/>
        <v>37.805999999999997</v>
      </c>
      <c r="BG566" s="163">
        <f t="shared" si="86"/>
        <v>0</v>
      </c>
      <c r="BH566" s="163">
        <f t="shared" si="87"/>
        <v>0</v>
      </c>
      <c r="BI566" s="163">
        <f t="shared" si="88"/>
        <v>0</v>
      </c>
      <c r="BJ566" s="16" t="s">
        <v>84</v>
      </c>
      <c r="BK566" s="164">
        <f t="shared" si="89"/>
        <v>37.805999999999997</v>
      </c>
      <c r="BL566" s="16" t="s">
        <v>270</v>
      </c>
      <c r="BM566" s="162" t="s">
        <v>1302</v>
      </c>
    </row>
    <row r="567" spans="1:65" s="2" customFormat="1" ht="21.75" customHeight="1">
      <c r="A567" s="28"/>
      <c r="B567" s="151"/>
      <c r="C567" s="152" t="s">
        <v>1303</v>
      </c>
      <c r="D567" s="152" t="s">
        <v>169</v>
      </c>
      <c r="E567" s="153" t="s">
        <v>1304</v>
      </c>
      <c r="F567" s="154" t="s">
        <v>1305</v>
      </c>
      <c r="G567" s="155" t="s">
        <v>245</v>
      </c>
      <c r="H567" s="156">
        <v>33</v>
      </c>
      <c r="I567" s="156">
        <v>5.875</v>
      </c>
      <c r="J567" s="156">
        <f t="shared" si="80"/>
        <v>193.875</v>
      </c>
      <c r="K567" s="157"/>
      <c r="L567" s="29"/>
      <c r="M567" s="158" t="s">
        <v>1</v>
      </c>
      <c r="N567" s="159" t="s">
        <v>37</v>
      </c>
      <c r="O567" s="160">
        <v>0</v>
      </c>
      <c r="P567" s="160">
        <f t="shared" si="81"/>
        <v>0</v>
      </c>
      <c r="Q567" s="160">
        <v>4.0000000000000003E-5</v>
      </c>
      <c r="R567" s="160">
        <f t="shared" si="82"/>
        <v>1.3200000000000002E-3</v>
      </c>
      <c r="S567" s="160">
        <v>0</v>
      </c>
      <c r="T567" s="161">
        <f t="shared" si="83"/>
        <v>0</v>
      </c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R567" s="162" t="s">
        <v>270</v>
      </c>
      <c r="AT567" s="162" t="s">
        <v>169</v>
      </c>
      <c r="AU567" s="162" t="s">
        <v>84</v>
      </c>
      <c r="AY567" s="16" t="s">
        <v>167</v>
      </c>
      <c r="BE567" s="163">
        <f t="shared" si="84"/>
        <v>0</v>
      </c>
      <c r="BF567" s="163">
        <f t="shared" si="85"/>
        <v>193.875</v>
      </c>
      <c r="BG567" s="163">
        <f t="shared" si="86"/>
        <v>0</v>
      </c>
      <c r="BH567" s="163">
        <f t="shared" si="87"/>
        <v>0</v>
      </c>
      <c r="BI567" s="163">
        <f t="shared" si="88"/>
        <v>0</v>
      </c>
      <c r="BJ567" s="16" t="s">
        <v>84</v>
      </c>
      <c r="BK567" s="164">
        <f t="shared" si="89"/>
        <v>193.875</v>
      </c>
      <c r="BL567" s="16" t="s">
        <v>270</v>
      </c>
      <c r="BM567" s="162" t="s">
        <v>1306</v>
      </c>
    </row>
    <row r="568" spans="1:65" s="2" customFormat="1" ht="16.5" customHeight="1">
      <c r="A568" s="28"/>
      <c r="B568" s="151"/>
      <c r="C568" s="180" t="s">
        <v>1307</v>
      </c>
      <c r="D568" s="180" t="s">
        <v>209</v>
      </c>
      <c r="E568" s="181" t="s">
        <v>1308</v>
      </c>
      <c r="F568" s="182" t="s">
        <v>1309</v>
      </c>
      <c r="G568" s="183" t="s">
        <v>245</v>
      </c>
      <c r="H568" s="184">
        <v>33</v>
      </c>
      <c r="I568" s="184">
        <v>20.48</v>
      </c>
      <c r="J568" s="184">
        <f t="shared" si="80"/>
        <v>675.84</v>
      </c>
      <c r="K568" s="185"/>
      <c r="L568" s="186"/>
      <c r="M568" s="187" t="s">
        <v>1</v>
      </c>
      <c r="N568" s="188" t="s">
        <v>37</v>
      </c>
      <c r="O568" s="160">
        <v>0</v>
      </c>
      <c r="P568" s="160">
        <f t="shared" si="81"/>
        <v>0</v>
      </c>
      <c r="Q568" s="160">
        <v>0</v>
      </c>
      <c r="R568" s="160">
        <f t="shared" si="82"/>
        <v>0</v>
      </c>
      <c r="S568" s="160">
        <v>0</v>
      </c>
      <c r="T568" s="161">
        <f t="shared" si="83"/>
        <v>0</v>
      </c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R568" s="162" t="s">
        <v>368</v>
      </c>
      <c r="AT568" s="162" t="s">
        <v>209</v>
      </c>
      <c r="AU568" s="162" t="s">
        <v>84</v>
      </c>
      <c r="AY568" s="16" t="s">
        <v>167</v>
      </c>
      <c r="BE568" s="163">
        <f t="shared" si="84"/>
        <v>0</v>
      </c>
      <c r="BF568" s="163">
        <f t="shared" si="85"/>
        <v>675.84</v>
      </c>
      <c r="BG568" s="163">
        <f t="shared" si="86"/>
        <v>0</v>
      </c>
      <c r="BH568" s="163">
        <f t="shared" si="87"/>
        <v>0</v>
      </c>
      <c r="BI568" s="163">
        <f t="shared" si="88"/>
        <v>0</v>
      </c>
      <c r="BJ568" s="16" t="s">
        <v>84</v>
      </c>
      <c r="BK568" s="164">
        <f t="shared" si="89"/>
        <v>675.84</v>
      </c>
      <c r="BL568" s="16" t="s">
        <v>270</v>
      </c>
      <c r="BM568" s="162" t="s">
        <v>1310</v>
      </c>
    </row>
    <row r="569" spans="1:65" s="2" customFormat="1" ht="21.75" customHeight="1">
      <c r="A569" s="28"/>
      <c r="B569" s="151"/>
      <c r="C569" s="152" t="s">
        <v>1311</v>
      </c>
      <c r="D569" s="152" t="s">
        <v>169</v>
      </c>
      <c r="E569" s="153" t="s">
        <v>1312</v>
      </c>
      <c r="F569" s="154" t="s">
        <v>1313</v>
      </c>
      <c r="G569" s="155" t="s">
        <v>245</v>
      </c>
      <c r="H569" s="156">
        <v>2</v>
      </c>
      <c r="I569" s="156">
        <v>14.722</v>
      </c>
      <c r="J569" s="156">
        <f t="shared" si="80"/>
        <v>29.443999999999999</v>
      </c>
      <c r="K569" s="157"/>
      <c r="L569" s="29"/>
      <c r="M569" s="158" t="s">
        <v>1</v>
      </c>
      <c r="N569" s="159" t="s">
        <v>37</v>
      </c>
      <c r="O569" s="160">
        <v>0.36</v>
      </c>
      <c r="P569" s="160">
        <f t="shared" si="81"/>
        <v>0.72</v>
      </c>
      <c r="Q569" s="160">
        <v>5.9940000000000004E-4</v>
      </c>
      <c r="R569" s="160">
        <f t="shared" si="82"/>
        <v>1.1988000000000001E-3</v>
      </c>
      <c r="S569" s="160">
        <v>0</v>
      </c>
      <c r="T569" s="161">
        <f t="shared" si="83"/>
        <v>0</v>
      </c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R569" s="162" t="s">
        <v>270</v>
      </c>
      <c r="AT569" s="162" t="s">
        <v>169</v>
      </c>
      <c r="AU569" s="162" t="s">
        <v>84</v>
      </c>
      <c r="AY569" s="16" t="s">
        <v>167</v>
      </c>
      <c r="BE569" s="163">
        <f t="shared" si="84"/>
        <v>0</v>
      </c>
      <c r="BF569" s="163">
        <f t="shared" si="85"/>
        <v>29.443999999999999</v>
      </c>
      <c r="BG569" s="163">
        <f t="shared" si="86"/>
        <v>0</v>
      </c>
      <c r="BH569" s="163">
        <f t="shared" si="87"/>
        <v>0</v>
      </c>
      <c r="BI569" s="163">
        <f t="shared" si="88"/>
        <v>0</v>
      </c>
      <c r="BJ569" s="16" t="s">
        <v>84</v>
      </c>
      <c r="BK569" s="164">
        <f t="shared" si="89"/>
        <v>29.443999999999999</v>
      </c>
      <c r="BL569" s="16" t="s">
        <v>270</v>
      </c>
      <c r="BM569" s="162" t="s">
        <v>1314</v>
      </c>
    </row>
    <row r="570" spans="1:65" s="2" customFormat="1" ht="21.75" customHeight="1">
      <c r="A570" s="28"/>
      <c r="B570" s="151"/>
      <c r="C570" s="152" t="s">
        <v>1315</v>
      </c>
      <c r="D570" s="152" t="s">
        <v>169</v>
      </c>
      <c r="E570" s="153" t="s">
        <v>1316</v>
      </c>
      <c r="F570" s="154" t="s">
        <v>1317</v>
      </c>
      <c r="G570" s="155" t="s">
        <v>245</v>
      </c>
      <c r="H570" s="156">
        <v>2</v>
      </c>
      <c r="I570" s="156">
        <v>45.481000000000002</v>
      </c>
      <c r="J570" s="156">
        <f t="shared" si="80"/>
        <v>90.962000000000003</v>
      </c>
      <c r="K570" s="157"/>
      <c r="L570" s="29"/>
      <c r="M570" s="158" t="s">
        <v>1</v>
      </c>
      <c r="N570" s="159" t="s">
        <v>37</v>
      </c>
      <c r="O570" s="160">
        <v>0</v>
      </c>
      <c r="P570" s="160">
        <f t="shared" si="81"/>
        <v>0</v>
      </c>
      <c r="Q570" s="160">
        <v>2.5899999999999999E-3</v>
      </c>
      <c r="R570" s="160">
        <f t="shared" si="82"/>
        <v>5.1799999999999997E-3</v>
      </c>
      <c r="S570" s="160">
        <v>0</v>
      </c>
      <c r="T570" s="161">
        <f t="shared" si="83"/>
        <v>0</v>
      </c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R570" s="162" t="s">
        <v>270</v>
      </c>
      <c r="AT570" s="162" t="s">
        <v>169</v>
      </c>
      <c r="AU570" s="162" t="s">
        <v>84</v>
      </c>
      <c r="AY570" s="16" t="s">
        <v>167</v>
      </c>
      <c r="BE570" s="163">
        <f t="shared" si="84"/>
        <v>0</v>
      </c>
      <c r="BF570" s="163">
        <f t="shared" si="85"/>
        <v>90.962000000000003</v>
      </c>
      <c r="BG570" s="163">
        <f t="shared" si="86"/>
        <v>0</v>
      </c>
      <c r="BH570" s="163">
        <f t="shared" si="87"/>
        <v>0</v>
      </c>
      <c r="BI570" s="163">
        <f t="shared" si="88"/>
        <v>0</v>
      </c>
      <c r="BJ570" s="16" t="s">
        <v>84</v>
      </c>
      <c r="BK570" s="164">
        <f t="shared" si="89"/>
        <v>90.962000000000003</v>
      </c>
      <c r="BL570" s="16" t="s">
        <v>270</v>
      </c>
      <c r="BM570" s="162" t="s">
        <v>1318</v>
      </c>
    </row>
    <row r="571" spans="1:65" s="2" customFormat="1" ht="16.5" customHeight="1">
      <c r="A571" s="28"/>
      <c r="B571" s="151"/>
      <c r="C571" s="152" t="s">
        <v>1319</v>
      </c>
      <c r="D571" s="152" t="s">
        <v>169</v>
      </c>
      <c r="E571" s="153" t="s">
        <v>1320</v>
      </c>
      <c r="F571" s="154" t="s">
        <v>1321</v>
      </c>
      <c r="G571" s="155" t="s">
        <v>705</v>
      </c>
      <c r="H571" s="156">
        <v>20.091999999999999</v>
      </c>
      <c r="I571" s="156">
        <v>0.25</v>
      </c>
      <c r="J571" s="156">
        <f t="shared" si="80"/>
        <v>5.0229999999999997</v>
      </c>
      <c r="K571" s="157"/>
      <c r="L571" s="29"/>
      <c r="M571" s="158" t="s">
        <v>1</v>
      </c>
      <c r="N571" s="159" t="s">
        <v>37</v>
      </c>
      <c r="O571" s="160">
        <v>0</v>
      </c>
      <c r="P571" s="160">
        <f t="shared" si="81"/>
        <v>0</v>
      </c>
      <c r="Q571" s="160">
        <v>0</v>
      </c>
      <c r="R571" s="160">
        <f t="shared" si="82"/>
        <v>0</v>
      </c>
      <c r="S571" s="160">
        <v>0</v>
      </c>
      <c r="T571" s="161">
        <f t="shared" si="83"/>
        <v>0</v>
      </c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R571" s="162" t="s">
        <v>270</v>
      </c>
      <c r="AT571" s="162" t="s">
        <v>169</v>
      </c>
      <c r="AU571" s="162" t="s">
        <v>84</v>
      </c>
      <c r="AY571" s="16" t="s">
        <v>167</v>
      </c>
      <c r="BE571" s="163">
        <f t="shared" si="84"/>
        <v>0</v>
      </c>
      <c r="BF571" s="163">
        <f t="shared" si="85"/>
        <v>5.0229999999999997</v>
      </c>
      <c r="BG571" s="163">
        <f t="shared" si="86"/>
        <v>0</v>
      </c>
      <c r="BH571" s="163">
        <f t="shared" si="87"/>
        <v>0</v>
      </c>
      <c r="BI571" s="163">
        <f t="shared" si="88"/>
        <v>0</v>
      </c>
      <c r="BJ571" s="16" t="s">
        <v>84</v>
      </c>
      <c r="BK571" s="164">
        <f t="shared" si="89"/>
        <v>5.0229999999999997</v>
      </c>
      <c r="BL571" s="16" t="s">
        <v>270</v>
      </c>
      <c r="BM571" s="162" t="s">
        <v>1322</v>
      </c>
    </row>
    <row r="572" spans="1:65" s="12" customFormat="1" ht="22.9" customHeight="1">
      <c r="B572" s="139"/>
      <c r="D572" s="140" t="s">
        <v>70</v>
      </c>
      <c r="E572" s="149" t="s">
        <v>1323</v>
      </c>
      <c r="F572" s="149" t="s">
        <v>1324</v>
      </c>
      <c r="J572" s="150">
        <f>BK572</f>
        <v>6236.6779999999981</v>
      </c>
      <c r="L572" s="139"/>
      <c r="M572" s="143"/>
      <c r="N572" s="144"/>
      <c r="O572" s="144"/>
      <c r="P572" s="145">
        <f>SUM(P573:P595)</f>
        <v>14.936999999999999</v>
      </c>
      <c r="Q572" s="144"/>
      <c r="R572" s="145">
        <f>SUM(R573:R595)</f>
        <v>1.55267</v>
      </c>
      <c r="S572" s="144"/>
      <c r="T572" s="146">
        <f>SUM(T573:T595)</f>
        <v>0</v>
      </c>
      <c r="AR572" s="140" t="s">
        <v>84</v>
      </c>
      <c r="AT572" s="147" t="s">
        <v>70</v>
      </c>
      <c r="AU572" s="147" t="s">
        <v>78</v>
      </c>
      <c r="AY572" s="140" t="s">
        <v>167</v>
      </c>
      <c r="BK572" s="148">
        <f>SUM(BK573:BK595)</f>
        <v>6236.6779999999981</v>
      </c>
    </row>
    <row r="573" spans="1:65" s="2" customFormat="1" ht="21.75" customHeight="1">
      <c r="A573" s="28"/>
      <c r="B573" s="151"/>
      <c r="C573" s="152" t="s">
        <v>1325</v>
      </c>
      <c r="D573" s="152" t="s">
        <v>169</v>
      </c>
      <c r="E573" s="153" t="s">
        <v>1326</v>
      </c>
      <c r="F573" s="154" t="s">
        <v>1327</v>
      </c>
      <c r="G573" s="155" t="s">
        <v>245</v>
      </c>
      <c r="H573" s="156">
        <v>4</v>
      </c>
      <c r="I573" s="156">
        <v>5.0960000000000001</v>
      </c>
      <c r="J573" s="156">
        <f t="shared" ref="J573:J595" si="90">ROUND(I573*H573,3)</f>
        <v>20.384</v>
      </c>
      <c r="K573" s="157"/>
      <c r="L573" s="29"/>
      <c r="M573" s="158" t="s">
        <v>1</v>
      </c>
      <c r="N573" s="159" t="s">
        <v>37</v>
      </c>
      <c r="O573" s="160">
        <v>0</v>
      </c>
      <c r="P573" s="160">
        <f t="shared" ref="P573:P595" si="91">O573*H573</f>
        <v>0</v>
      </c>
      <c r="Q573" s="160">
        <v>2.0000000000000002E-5</v>
      </c>
      <c r="R573" s="160">
        <f t="shared" ref="R573:R595" si="92">Q573*H573</f>
        <v>8.0000000000000007E-5</v>
      </c>
      <c r="S573" s="160">
        <v>0</v>
      </c>
      <c r="T573" s="161">
        <f t="shared" ref="T573:T595" si="93">S573*H573</f>
        <v>0</v>
      </c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R573" s="162" t="s">
        <v>270</v>
      </c>
      <c r="AT573" s="162" t="s">
        <v>169</v>
      </c>
      <c r="AU573" s="162" t="s">
        <v>84</v>
      </c>
      <c r="AY573" s="16" t="s">
        <v>167</v>
      </c>
      <c r="BE573" s="163">
        <f t="shared" ref="BE573:BE595" si="94">IF(N573="základná",J573,0)</f>
        <v>0</v>
      </c>
      <c r="BF573" s="163">
        <f t="shared" ref="BF573:BF595" si="95">IF(N573="znížená",J573,0)</f>
        <v>20.384</v>
      </c>
      <c r="BG573" s="163">
        <f t="shared" ref="BG573:BG595" si="96">IF(N573="zákl. prenesená",J573,0)</f>
        <v>0</v>
      </c>
      <c r="BH573" s="163">
        <f t="shared" ref="BH573:BH595" si="97">IF(N573="zníž. prenesená",J573,0)</f>
        <v>0</v>
      </c>
      <c r="BI573" s="163">
        <f t="shared" ref="BI573:BI595" si="98">IF(N573="nulová",J573,0)</f>
        <v>0</v>
      </c>
      <c r="BJ573" s="16" t="s">
        <v>84</v>
      </c>
      <c r="BK573" s="164">
        <f t="shared" ref="BK573:BK595" si="99">ROUND(I573*H573,3)</f>
        <v>20.384</v>
      </c>
      <c r="BL573" s="16" t="s">
        <v>270</v>
      </c>
      <c r="BM573" s="162" t="s">
        <v>1328</v>
      </c>
    </row>
    <row r="574" spans="1:65" s="2" customFormat="1" ht="21.75" customHeight="1">
      <c r="A574" s="28"/>
      <c r="B574" s="151"/>
      <c r="C574" s="180" t="s">
        <v>1329</v>
      </c>
      <c r="D574" s="180" t="s">
        <v>209</v>
      </c>
      <c r="E574" s="181" t="s">
        <v>1330</v>
      </c>
      <c r="F574" s="182" t="s">
        <v>1331</v>
      </c>
      <c r="G574" s="183" t="s">
        <v>245</v>
      </c>
      <c r="H574" s="184">
        <v>3</v>
      </c>
      <c r="I574" s="184">
        <v>60.646000000000001</v>
      </c>
      <c r="J574" s="184">
        <f t="shared" si="90"/>
        <v>181.93799999999999</v>
      </c>
      <c r="K574" s="185"/>
      <c r="L574" s="186"/>
      <c r="M574" s="187" t="s">
        <v>1</v>
      </c>
      <c r="N574" s="188" t="s">
        <v>37</v>
      </c>
      <c r="O574" s="160">
        <v>0</v>
      </c>
      <c r="P574" s="160">
        <f t="shared" si="91"/>
        <v>0</v>
      </c>
      <c r="Q574" s="160">
        <v>8.0000000000000002E-3</v>
      </c>
      <c r="R574" s="160">
        <f t="shared" si="92"/>
        <v>2.4E-2</v>
      </c>
      <c r="S574" s="160">
        <v>0</v>
      </c>
      <c r="T574" s="161">
        <f t="shared" si="93"/>
        <v>0</v>
      </c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R574" s="162" t="s">
        <v>368</v>
      </c>
      <c r="AT574" s="162" t="s">
        <v>209</v>
      </c>
      <c r="AU574" s="162" t="s">
        <v>84</v>
      </c>
      <c r="AY574" s="16" t="s">
        <v>167</v>
      </c>
      <c r="BE574" s="163">
        <f t="shared" si="94"/>
        <v>0</v>
      </c>
      <c r="BF574" s="163">
        <f t="shared" si="95"/>
        <v>181.93799999999999</v>
      </c>
      <c r="BG574" s="163">
        <f t="shared" si="96"/>
        <v>0</v>
      </c>
      <c r="BH574" s="163">
        <f t="shared" si="97"/>
        <v>0</v>
      </c>
      <c r="BI574" s="163">
        <f t="shared" si="98"/>
        <v>0</v>
      </c>
      <c r="BJ574" s="16" t="s">
        <v>84</v>
      </c>
      <c r="BK574" s="164">
        <f t="shared" si="99"/>
        <v>181.93799999999999</v>
      </c>
      <c r="BL574" s="16" t="s">
        <v>270</v>
      </c>
      <c r="BM574" s="162" t="s">
        <v>1332</v>
      </c>
    </row>
    <row r="575" spans="1:65" s="2" customFormat="1" ht="21.75" customHeight="1">
      <c r="A575" s="28"/>
      <c r="B575" s="151"/>
      <c r="C575" s="180" t="s">
        <v>1333</v>
      </c>
      <c r="D575" s="180" t="s">
        <v>209</v>
      </c>
      <c r="E575" s="181" t="s">
        <v>1334</v>
      </c>
      <c r="F575" s="182" t="s">
        <v>1335</v>
      </c>
      <c r="G575" s="183" t="s">
        <v>245</v>
      </c>
      <c r="H575" s="184">
        <v>1</v>
      </c>
      <c r="I575" s="184">
        <v>66.218999999999994</v>
      </c>
      <c r="J575" s="184">
        <f t="shared" si="90"/>
        <v>66.218999999999994</v>
      </c>
      <c r="K575" s="185"/>
      <c r="L575" s="186"/>
      <c r="M575" s="187" t="s">
        <v>1</v>
      </c>
      <c r="N575" s="188" t="s">
        <v>37</v>
      </c>
      <c r="O575" s="160">
        <v>0</v>
      </c>
      <c r="P575" s="160">
        <f t="shared" si="91"/>
        <v>0</v>
      </c>
      <c r="Q575" s="160">
        <v>0.01</v>
      </c>
      <c r="R575" s="160">
        <f t="shared" si="92"/>
        <v>0.01</v>
      </c>
      <c r="S575" s="160">
        <v>0</v>
      </c>
      <c r="T575" s="161">
        <f t="shared" si="93"/>
        <v>0</v>
      </c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R575" s="162" t="s">
        <v>368</v>
      </c>
      <c r="AT575" s="162" t="s">
        <v>209</v>
      </c>
      <c r="AU575" s="162" t="s">
        <v>84</v>
      </c>
      <c r="AY575" s="16" t="s">
        <v>167</v>
      </c>
      <c r="BE575" s="163">
        <f t="shared" si="94"/>
        <v>0</v>
      </c>
      <c r="BF575" s="163">
        <f t="shared" si="95"/>
        <v>66.218999999999994</v>
      </c>
      <c r="BG575" s="163">
        <f t="shared" si="96"/>
        <v>0</v>
      </c>
      <c r="BH575" s="163">
        <f t="shared" si="97"/>
        <v>0</v>
      </c>
      <c r="BI575" s="163">
        <f t="shared" si="98"/>
        <v>0</v>
      </c>
      <c r="BJ575" s="16" t="s">
        <v>84</v>
      </c>
      <c r="BK575" s="164">
        <f t="shared" si="99"/>
        <v>66.218999999999994</v>
      </c>
      <c r="BL575" s="16" t="s">
        <v>270</v>
      </c>
      <c r="BM575" s="162" t="s">
        <v>1336</v>
      </c>
    </row>
    <row r="576" spans="1:65" s="2" customFormat="1" ht="21.75" customHeight="1">
      <c r="A576" s="28"/>
      <c r="B576" s="151"/>
      <c r="C576" s="152" t="s">
        <v>1337</v>
      </c>
      <c r="D576" s="152" t="s">
        <v>169</v>
      </c>
      <c r="E576" s="153" t="s">
        <v>1338</v>
      </c>
      <c r="F576" s="154" t="s">
        <v>1339</v>
      </c>
      <c r="G576" s="155" t="s">
        <v>245</v>
      </c>
      <c r="H576" s="156">
        <v>8</v>
      </c>
      <c r="I576" s="156">
        <v>5.1829999999999998</v>
      </c>
      <c r="J576" s="156">
        <f t="shared" si="90"/>
        <v>41.463999999999999</v>
      </c>
      <c r="K576" s="157"/>
      <c r="L576" s="29"/>
      <c r="M576" s="158" t="s">
        <v>1</v>
      </c>
      <c r="N576" s="159" t="s">
        <v>37</v>
      </c>
      <c r="O576" s="160">
        <v>0</v>
      </c>
      <c r="P576" s="160">
        <f t="shared" si="91"/>
        <v>0</v>
      </c>
      <c r="Q576" s="160">
        <v>2.0000000000000002E-5</v>
      </c>
      <c r="R576" s="160">
        <f t="shared" si="92"/>
        <v>1.6000000000000001E-4</v>
      </c>
      <c r="S576" s="160">
        <v>0</v>
      </c>
      <c r="T576" s="161">
        <f t="shared" si="93"/>
        <v>0</v>
      </c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R576" s="162" t="s">
        <v>270</v>
      </c>
      <c r="AT576" s="162" t="s">
        <v>169</v>
      </c>
      <c r="AU576" s="162" t="s">
        <v>84</v>
      </c>
      <c r="AY576" s="16" t="s">
        <v>167</v>
      </c>
      <c r="BE576" s="163">
        <f t="shared" si="94"/>
        <v>0</v>
      </c>
      <c r="BF576" s="163">
        <f t="shared" si="95"/>
        <v>41.463999999999999</v>
      </c>
      <c r="BG576" s="163">
        <f t="shared" si="96"/>
        <v>0</v>
      </c>
      <c r="BH576" s="163">
        <f t="shared" si="97"/>
        <v>0</v>
      </c>
      <c r="BI576" s="163">
        <f t="shared" si="98"/>
        <v>0</v>
      </c>
      <c r="BJ576" s="16" t="s">
        <v>84</v>
      </c>
      <c r="BK576" s="164">
        <f t="shared" si="99"/>
        <v>41.463999999999999</v>
      </c>
      <c r="BL576" s="16" t="s">
        <v>270</v>
      </c>
      <c r="BM576" s="162" t="s">
        <v>1340</v>
      </c>
    </row>
    <row r="577" spans="1:65" s="2" customFormat="1" ht="21.75" customHeight="1">
      <c r="A577" s="28"/>
      <c r="B577" s="151"/>
      <c r="C577" s="180" t="s">
        <v>1341</v>
      </c>
      <c r="D577" s="180" t="s">
        <v>209</v>
      </c>
      <c r="E577" s="181" t="s">
        <v>1342</v>
      </c>
      <c r="F577" s="182" t="s">
        <v>1343</v>
      </c>
      <c r="G577" s="183" t="s">
        <v>245</v>
      </c>
      <c r="H577" s="184">
        <v>8</v>
      </c>
      <c r="I577" s="184">
        <v>88.742000000000004</v>
      </c>
      <c r="J577" s="184">
        <f t="shared" si="90"/>
        <v>709.93600000000004</v>
      </c>
      <c r="K577" s="185"/>
      <c r="L577" s="186"/>
      <c r="M577" s="187" t="s">
        <v>1</v>
      </c>
      <c r="N577" s="188" t="s">
        <v>37</v>
      </c>
      <c r="O577" s="160">
        <v>0</v>
      </c>
      <c r="P577" s="160">
        <f t="shared" si="91"/>
        <v>0</v>
      </c>
      <c r="Q577" s="160">
        <v>2.1999999999999999E-2</v>
      </c>
      <c r="R577" s="160">
        <f t="shared" si="92"/>
        <v>0.17599999999999999</v>
      </c>
      <c r="S577" s="160">
        <v>0</v>
      </c>
      <c r="T577" s="161">
        <f t="shared" si="93"/>
        <v>0</v>
      </c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R577" s="162" t="s">
        <v>368</v>
      </c>
      <c r="AT577" s="162" t="s">
        <v>209</v>
      </c>
      <c r="AU577" s="162" t="s">
        <v>84</v>
      </c>
      <c r="AY577" s="16" t="s">
        <v>167</v>
      </c>
      <c r="BE577" s="163">
        <f t="shared" si="94"/>
        <v>0</v>
      </c>
      <c r="BF577" s="163">
        <f t="shared" si="95"/>
        <v>709.93600000000004</v>
      </c>
      <c r="BG577" s="163">
        <f t="shared" si="96"/>
        <v>0</v>
      </c>
      <c r="BH577" s="163">
        <f t="shared" si="97"/>
        <v>0</v>
      </c>
      <c r="BI577" s="163">
        <f t="shared" si="98"/>
        <v>0</v>
      </c>
      <c r="BJ577" s="16" t="s">
        <v>84</v>
      </c>
      <c r="BK577" s="164">
        <f t="shared" si="99"/>
        <v>709.93600000000004</v>
      </c>
      <c r="BL577" s="16" t="s">
        <v>270</v>
      </c>
      <c r="BM577" s="162" t="s">
        <v>1344</v>
      </c>
    </row>
    <row r="578" spans="1:65" s="2" customFormat="1" ht="21.75" customHeight="1">
      <c r="A578" s="28"/>
      <c r="B578" s="151"/>
      <c r="C578" s="152" t="s">
        <v>1345</v>
      </c>
      <c r="D578" s="152" t="s">
        <v>169</v>
      </c>
      <c r="E578" s="153" t="s">
        <v>1346</v>
      </c>
      <c r="F578" s="154" t="s">
        <v>1347</v>
      </c>
      <c r="G578" s="155" t="s">
        <v>245</v>
      </c>
      <c r="H578" s="156">
        <v>1</v>
      </c>
      <c r="I578" s="156">
        <v>5.8840000000000003</v>
      </c>
      <c r="J578" s="156">
        <f t="shared" si="90"/>
        <v>5.8840000000000003</v>
      </c>
      <c r="K578" s="157"/>
      <c r="L578" s="29"/>
      <c r="M578" s="158" t="s">
        <v>1</v>
      </c>
      <c r="N578" s="159" t="s">
        <v>37</v>
      </c>
      <c r="O578" s="160">
        <v>0</v>
      </c>
      <c r="P578" s="160">
        <f t="shared" si="91"/>
        <v>0</v>
      </c>
      <c r="Q578" s="160">
        <v>2.0000000000000002E-5</v>
      </c>
      <c r="R578" s="160">
        <f t="shared" si="92"/>
        <v>2.0000000000000002E-5</v>
      </c>
      <c r="S578" s="160">
        <v>0</v>
      </c>
      <c r="T578" s="161">
        <f t="shared" si="93"/>
        <v>0</v>
      </c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R578" s="162" t="s">
        <v>270</v>
      </c>
      <c r="AT578" s="162" t="s">
        <v>169</v>
      </c>
      <c r="AU578" s="162" t="s">
        <v>84</v>
      </c>
      <c r="AY578" s="16" t="s">
        <v>167</v>
      </c>
      <c r="BE578" s="163">
        <f t="shared" si="94"/>
        <v>0</v>
      </c>
      <c r="BF578" s="163">
        <f t="shared" si="95"/>
        <v>5.8840000000000003</v>
      </c>
      <c r="BG578" s="163">
        <f t="shared" si="96"/>
        <v>0</v>
      </c>
      <c r="BH578" s="163">
        <f t="shared" si="97"/>
        <v>0</v>
      </c>
      <c r="BI578" s="163">
        <f t="shared" si="98"/>
        <v>0</v>
      </c>
      <c r="BJ578" s="16" t="s">
        <v>84</v>
      </c>
      <c r="BK578" s="164">
        <f t="shared" si="99"/>
        <v>5.8840000000000003</v>
      </c>
      <c r="BL578" s="16" t="s">
        <v>270</v>
      </c>
      <c r="BM578" s="162" t="s">
        <v>1348</v>
      </c>
    </row>
    <row r="579" spans="1:65" s="2" customFormat="1" ht="21.75" customHeight="1">
      <c r="A579" s="28"/>
      <c r="B579" s="151"/>
      <c r="C579" s="180" t="s">
        <v>1349</v>
      </c>
      <c r="D579" s="180" t="s">
        <v>209</v>
      </c>
      <c r="E579" s="181" t="s">
        <v>1350</v>
      </c>
      <c r="F579" s="182" t="s">
        <v>1351</v>
      </c>
      <c r="G579" s="183" t="s">
        <v>245</v>
      </c>
      <c r="H579" s="184">
        <v>1</v>
      </c>
      <c r="I579" s="184">
        <v>115.63</v>
      </c>
      <c r="J579" s="184">
        <f t="shared" si="90"/>
        <v>115.63</v>
      </c>
      <c r="K579" s="185"/>
      <c r="L579" s="186"/>
      <c r="M579" s="187" t="s">
        <v>1</v>
      </c>
      <c r="N579" s="188" t="s">
        <v>37</v>
      </c>
      <c r="O579" s="160">
        <v>0</v>
      </c>
      <c r="P579" s="160">
        <f t="shared" si="91"/>
        <v>0</v>
      </c>
      <c r="Q579" s="160">
        <v>0.04</v>
      </c>
      <c r="R579" s="160">
        <f t="shared" si="92"/>
        <v>0.04</v>
      </c>
      <c r="S579" s="160">
        <v>0</v>
      </c>
      <c r="T579" s="161">
        <f t="shared" si="93"/>
        <v>0</v>
      </c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R579" s="162" t="s">
        <v>368</v>
      </c>
      <c r="AT579" s="162" t="s">
        <v>209</v>
      </c>
      <c r="AU579" s="162" t="s">
        <v>84</v>
      </c>
      <c r="AY579" s="16" t="s">
        <v>167</v>
      </c>
      <c r="BE579" s="163">
        <f t="shared" si="94"/>
        <v>0</v>
      </c>
      <c r="BF579" s="163">
        <f t="shared" si="95"/>
        <v>115.63</v>
      </c>
      <c r="BG579" s="163">
        <f t="shared" si="96"/>
        <v>0</v>
      </c>
      <c r="BH579" s="163">
        <f t="shared" si="97"/>
        <v>0</v>
      </c>
      <c r="BI579" s="163">
        <f t="shared" si="98"/>
        <v>0</v>
      </c>
      <c r="BJ579" s="16" t="s">
        <v>84</v>
      </c>
      <c r="BK579" s="164">
        <f t="shared" si="99"/>
        <v>115.63</v>
      </c>
      <c r="BL579" s="16" t="s">
        <v>270</v>
      </c>
      <c r="BM579" s="162" t="s">
        <v>1352</v>
      </c>
    </row>
    <row r="580" spans="1:65" s="2" customFormat="1" ht="21.75" customHeight="1">
      <c r="A580" s="28"/>
      <c r="B580" s="151"/>
      <c r="C580" s="152" t="s">
        <v>1353</v>
      </c>
      <c r="D580" s="152" t="s">
        <v>169</v>
      </c>
      <c r="E580" s="153" t="s">
        <v>1354</v>
      </c>
      <c r="F580" s="154" t="s">
        <v>1355</v>
      </c>
      <c r="G580" s="155" t="s">
        <v>245</v>
      </c>
      <c r="H580" s="156">
        <v>20</v>
      </c>
      <c r="I580" s="156">
        <v>7.5540000000000003</v>
      </c>
      <c r="J580" s="156">
        <f t="shared" si="90"/>
        <v>151.08000000000001</v>
      </c>
      <c r="K580" s="157"/>
      <c r="L580" s="29"/>
      <c r="M580" s="158" t="s">
        <v>1</v>
      </c>
      <c r="N580" s="159" t="s">
        <v>37</v>
      </c>
      <c r="O580" s="160">
        <v>0</v>
      </c>
      <c r="P580" s="160">
        <f t="shared" si="91"/>
        <v>0</v>
      </c>
      <c r="Q580" s="160">
        <v>2.0000000000000002E-5</v>
      </c>
      <c r="R580" s="160">
        <f t="shared" si="92"/>
        <v>4.0000000000000002E-4</v>
      </c>
      <c r="S580" s="160">
        <v>0</v>
      </c>
      <c r="T580" s="161">
        <f t="shared" si="93"/>
        <v>0</v>
      </c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R580" s="162" t="s">
        <v>270</v>
      </c>
      <c r="AT580" s="162" t="s">
        <v>169</v>
      </c>
      <c r="AU580" s="162" t="s">
        <v>84</v>
      </c>
      <c r="AY580" s="16" t="s">
        <v>167</v>
      </c>
      <c r="BE580" s="163">
        <f t="shared" si="94"/>
        <v>0</v>
      </c>
      <c r="BF580" s="163">
        <f t="shared" si="95"/>
        <v>151.08000000000001</v>
      </c>
      <c r="BG580" s="163">
        <f t="shared" si="96"/>
        <v>0</v>
      </c>
      <c r="BH580" s="163">
        <f t="shared" si="97"/>
        <v>0</v>
      </c>
      <c r="BI580" s="163">
        <f t="shared" si="98"/>
        <v>0</v>
      </c>
      <c r="BJ580" s="16" t="s">
        <v>84</v>
      </c>
      <c r="BK580" s="164">
        <f t="shared" si="99"/>
        <v>151.08000000000001</v>
      </c>
      <c r="BL580" s="16" t="s">
        <v>270</v>
      </c>
      <c r="BM580" s="162" t="s">
        <v>1356</v>
      </c>
    </row>
    <row r="581" spans="1:65" s="2" customFormat="1" ht="21.75" customHeight="1">
      <c r="A581" s="28"/>
      <c r="B581" s="151"/>
      <c r="C581" s="180" t="s">
        <v>1357</v>
      </c>
      <c r="D581" s="180" t="s">
        <v>209</v>
      </c>
      <c r="E581" s="181" t="s">
        <v>1358</v>
      </c>
      <c r="F581" s="182" t="s">
        <v>1359</v>
      </c>
      <c r="G581" s="183" t="s">
        <v>245</v>
      </c>
      <c r="H581" s="184">
        <v>20</v>
      </c>
      <c r="I581" s="184">
        <v>165.12899999999999</v>
      </c>
      <c r="J581" s="184">
        <f t="shared" si="90"/>
        <v>3302.58</v>
      </c>
      <c r="K581" s="185"/>
      <c r="L581" s="186"/>
      <c r="M581" s="187" t="s">
        <v>1</v>
      </c>
      <c r="N581" s="188" t="s">
        <v>37</v>
      </c>
      <c r="O581" s="160">
        <v>0</v>
      </c>
      <c r="P581" s="160">
        <f t="shared" si="91"/>
        <v>0</v>
      </c>
      <c r="Q581" s="160">
        <v>4.7E-2</v>
      </c>
      <c r="R581" s="160">
        <f t="shared" si="92"/>
        <v>0.94</v>
      </c>
      <c r="S581" s="160">
        <v>0</v>
      </c>
      <c r="T581" s="161">
        <f t="shared" si="93"/>
        <v>0</v>
      </c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R581" s="162" t="s">
        <v>368</v>
      </c>
      <c r="AT581" s="162" t="s">
        <v>209</v>
      </c>
      <c r="AU581" s="162" t="s">
        <v>84</v>
      </c>
      <c r="AY581" s="16" t="s">
        <v>167</v>
      </c>
      <c r="BE581" s="163">
        <f t="shared" si="94"/>
        <v>0</v>
      </c>
      <c r="BF581" s="163">
        <f t="shared" si="95"/>
        <v>3302.58</v>
      </c>
      <c r="BG581" s="163">
        <f t="shared" si="96"/>
        <v>0</v>
      </c>
      <c r="BH581" s="163">
        <f t="shared" si="97"/>
        <v>0</v>
      </c>
      <c r="BI581" s="163">
        <f t="shared" si="98"/>
        <v>0</v>
      </c>
      <c r="BJ581" s="16" t="s">
        <v>84</v>
      </c>
      <c r="BK581" s="164">
        <f t="shared" si="99"/>
        <v>3302.58</v>
      </c>
      <c r="BL581" s="16" t="s">
        <v>270</v>
      </c>
      <c r="BM581" s="162" t="s">
        <v>1360</v>
      </c>
    </row>
    <row r="582" spans="1:65" s="2" customFormat="1" ht="16.5" customHeight="1">
      <c r="A582" s="28"/>
      <c r="B582" s="151"/>
      <c r="C582" s="180" t="s">
        <v>1361</v>
      </c>
      <c r="D582" s="180" t="s">
        <v>209</v>
      </c>
      <c r="E582" s="181" t="s">
        <v>1362</v>
      </c>
      <c r="F582" s="182" t="s">
        <v>1363</v>
      </c>
      <c r="G582" s="183" t="s">
        <v>927</v>
      </c>
      <c r="H582" s="184">
        <v>33</v>
      </c>
      <c r="I582" s="184">
        <v>4</v>
      </c>
      <c r="J582" s="184">
        <f t="shared" si="90"/>
        <v>132</v>
      </c>
      <c r="K582" s="185"/>
      <c r="L582" s="186"/>
      <c r="M582" s="187" t="s">
        <v>1</v>
      </c>
      <c r="N582" s="188" t="s">
        <v>37</v>
      </c>
      <c r="O582" s="160">
        <v>0</v>
      </c>
      <c r="P582" s="160">
        <f t="shared" si="91"/>
        <v>0</v>
      </c>
      <c r="Q582" s="160">
        <v>4.0000000000000002E-4</v>
      </c>
      <c r="R582" s="160">
        <f t="shared" si="92"/>
        <v>1.32E-2</v>
      </c>
      <c r="S582" s="160">
        <v>0</v>
      </c>
      <c r="T582" s="161">
        <f t="shared" si="93"/>
        <v>0</v>
      </c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R582" s="162" t="s">
        <v>368</v>
      </c>
      <c r="AT582" s="162" t="s">
        <v>209</v>
      </c>
      <c r="AU582" s="162" t="s">
        <v>84</v>
      </c>
      <c r="AY582" s="16" t="s">
        <v>167</v>
      </c>
      <c r="BE582" s="163">
        <f t="shared" si="94"/>
        <v>0</v>
      </c>
      <c r="BF582" s="163">
        <f t="shared" si="95"/>
        <v>132</v>
      </c>
      <c r="BG582" s="163">
        <f t="shared" si="96"/>
        <v>0</v>
      </c>
      <c r="BH582" s="163">
        <f t="shared" si="97"/>
        <v>0</v>
      </c>
      <c r="BI582" s="163">
        <f t="shared" si="98"/>
        <v>0</v>
      </c>
      <c r="BJ582" s="16" t="s">
        <v>84</v>
      </c>
      <c r="BK582" s="164">
        <f t="shared" si="99"/>
        <v>132</v>
      </c>
      <c r="BL582" s="16" t="s">
        <v>270</v>
      </c>
      <c r="BM582" s="162" t="s">
        <v>1364</v>
      </c>
    </row>
    <row r="583" spans="1:65" s="2" customFormat="1" ht="16.5" customHeight="1">
      <c r="A583" s="28"/>
      <c r="B583" s="151"/>
      <c r="C583" s="180" t="s">
        <v>1365</v>
      </c>
      <c r="D583" s="180" t="s">
        <v>209</v>
      </c>
      <c r="E583" s="181" t="s">
        <v>1366</v>
      </c>
      <c r="F583" s="182" t="s">
        <v>1367</v>
      </c>
      <c r="G583" s="183" t="s">
        <v>245</v>
      </c>
      <c r="H583" s="184">
        <v>66</v>
      </c>
      <c r="I583" s="184">
        <v>3.9780000000000002</v>
      </c>
      <c r="J583" s="184">
        <f t="shared" si="90"/>
        <v>262.548</v>
      </c>
      <c r="K583" s="185"/>
      <c r="L583" s="186"/>
      <c r="M583" s="187" t="s">
        <v>1</v>
      </c>
      <c r="N583" s="188" t="s">
        <v>37</v>
      </c>
      <c r="O583" s="160">
        <v>0</v>
      </c>
      <c r="P583" s="160">
        <f t="shared" si="91"/>
        <v>0</v>
      </c>
      <c r="Q583" s="160">
        <v>5.2700000000000004E-3</v>
      </c>
      <c r="R583" s="160">
        <f t="shared" si="92"/>
        <v>0.34782000000000002</v>
      </c>
      <c r="S583" s="160">
        <v>0</v>
      </c>
      <c r="T583" s="161">
        <f t="shared" si="93"/>
        <v>0</v>
      </c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R583" s="162" t="s">
        <v>368</v>
      </c>
      <c r="AT583" s="162" t="s">
        <v>209</v>
      </c>
      <c r="AU583" s="162" t="s">
        <v>84</v>
      </c>
      <c r="AY583" s="16" t="s">
        <v>167</v>
      </c>
      <c r="BE583" s="163">
        <f t="shared" si="94"/>
        <v>0</v>
      </c>
      <c r="BF583" s="163">
        <f t="shared" si="95"/>
        <v>262.548</v>
      </c>
      <c r="BG583" s="163">
        <f t="shared" si="96"/>
        <v>0</v>
      </c>
      <c r="BH583" s="163">
        <f t="shared" si="97"/>
        <v>0</v>
      </c>
      <c r="BI583" s="163">
        <f t="shared" si="98"/>
        <v>0</v>
      </c>
      <c r="BJ583" s="16" t="s">
        <v>84</v>
      </c>
      <c r="BK583" s="164">
        <f t="shared" si="99"/>
        <v>262.548</v>
      </c>
      <c r="BL583" s="16" t="s">
        <v>270</v>
      </c>
      <c r="BM583" s="162" t="s">
        <v>1368</v>
      </c>
    </row>
    <row r="584" spans="1:65" s="2" customFormat="1" ht="16.5" customHeight="1">
      <c r="A584" s="28"/>
      <c r="B584" s="151"/>
      <c r="C584" s="180" t="s">
        <v>1369</v>
      </c>
      <c r="D584" s="180" t="s">
        <v>209</v>
      </c>
      <c r="E584" s="181" t="s">
        <v>1370</v>
      </c>
      <c r="F584" s="182" t="s">
        <v>1371</v>
      </c>
      <c r="G584" s="183" t="s">
        <v>245</v>
      </c>
      <c r="H584" s="184">
        <v>33</v>
      </c>
      <c r="I584" s="184">
        <v>6.5</v>
      </c>
      <c r="J584" s="184">
        <f t="shared" si="90"/>
        <v>214.5</v>
      </c>
      <c r="K584" s="185"/>
      <c r="L584" s="186"/>
      <c r="M584" s="187" t="s">
        <v>1</v>
      </c>
      <c r="N584" s="188" t="s">
        <v>37</v>
      </c>
      <c r="O584" s="160">
        <v>0</v>
      </c>
      <c r="P584" s="160">
        <f t="shared" si="91"/>
        <v>0</v>
      </c>
      <c r="Q584" s="160">
        <v>3.0000000000000001E-5</v>
      </c>
      <c r="R584" s="160">
        <f t="shared" si="92"/>
        <v>9.8999999999999999E-4</v>
      </c>
      <c r="S584" s="160">
        <v>0</v>
      </c>
      <c r="T584" s="161">
        <f t="shared" si="93"/>
        <v>0</v>
      </c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R584" s="162" t="s">
        <v>368</v>
      </c>
      <c r="AT584" s="162" t="s">
        <v>209</v>
      </c>
      <c r="AU584" s="162" t="s">
        <v>84</v>
      </c>
      <c r="AY584" s="16" t="s">
        <v>167</v>
      </c>
      <c r="BE584" s="163">
        <f t="shared" si="94"/>
        <v>0</v>
      </c>
      <c r="BF584" s="163">
        <f t="shared" si="95"/>
        <v>214.5</v>
      </c>
      <c r="BG584" s="163">
        <f t="shared" si="96"/>
        <v>0</v>
      </c>
      <c r="BH584" s="163">
        <f t="shared" si="97"/>
        <v>0</v>
      </c>
      <c r="BI584" s="163">
        <f t="shared" si="98"/>
        <v>0</v>
      </c>
      <c r="BJ584" s="16" t="s">
        <v>84</v>
      </c>
      <c r="BK584" s="164">
        <f t="shared" si="99"/>
        <v>214.5</v>
      </c>
      <c r="BL584" s="16" t="s">
        <v>270</v>
      </c>
      <c r="BM584" s="162" t="s">
        <v>1372</v>
      </c>
    </row>
    <row r="585" spans="1:65" s="2" customFormat="1" ht="21.75" customHeight="1">
      <c r="A585" s="28"/>
      <c r="B585" s="151"/>
      <c r="C585" s="152" t="s">
        <v>1373</v>
      </c>
      <c r="D585" s="152" t="s">
        <v>169</v>
      </c>
      <c r="E585" s="153" t="s">
        <v>1374</v>
      </c>
      <c r="F585" s="154" t="s">
        <v>1375</v>
      </c>
      <c r="G585" s="155" t="s">
        <v>245</v>
      </c>
      <c r="H585" s="156">
        <v>3</v>
      </c>
      <c r="I585" s="156">
        <v>2.4369999999999998</v>
      </c>
      <c r="J585" s="156">
        <f t="shared" si="90"/>
        <v>7.3109999999999999</v>
      </c>
      <c r="K585" s="157"/>
      <c r="L585" s="29"/>
      <c r="M585" s="158" t="s">
        <v>1</v>
      </c>
      <c r="N585" s="159" t="s">
        <v>37</v>
      </c>
      <c r="O585" s="160">
        <v>0.252</v>
      </c>
      <c r="P585" s="160">
        <f t="shared" si="91"/>
        <v>0.75600000000000001</v>
      </c>
      <c r="Q585" s="160">
        <v>0</v>
      </c>
      <c r="R585" s="160">
        <f t="shared" si="92"/>
        <v>0</v>
      </c>
      <c r="S585" s="160">
        <v>0</v>
      </c>
      <c r="T585" s="161">
        <f t="shared" si="93"/>
        <v>0</v>
      </c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R585" s="162" t="s">
        <v>270</v>
      </c>
      <c r="AT585" s="162" t="s">
        <v>169</v>
      </c>
      <c r="AU585" s="162" t="s">
        <v>84</v>
      </c>
      <c r="AY585" s="16" t="s">
        <v>167</v>
      </c>
      <c r="BE585" s="163">
        <f t="shared" si="94"/>
        <v>0</v>
      </c>
      <c r="BF585" s="163">
        <f t="shared" si="95"/>
        <v>7.3109999999999999</v>
      </c>
      <c r="BG585" s="163">
        <f t="shared" si="96"/>
        <v>0</v>
      </c>
      <c r="BH585" s="163">
        <f t="shared" si="97"/>
        <v>0</v>
      </c>
      <c r="BI585" s="163">
        <f t="shared" si="98"/>
        <v>0</v>
      </c>
      <c r="BJ585" s="16" t="s">
        <v>84</v>
      </c>
      <c r="BK585" s="164">
        <f t="shared" si="99"/>
        <v>7.3109999999999999</v>
      </c>
      <c r="BL585" s="16" t="s">
        <v>270</v>
      </c>
      <c r="BM585" s="162" t="s">
        <v>1376</v>
      </c>
    </row>
    <row r="586" spans="1:65" s="2" customFormat="1" ht="21.75" customHeight="1">
      <c r="A586" s="28"/>
      <c r="B586" s="151"/>
      <c r="C586" s="152" t="s">
        <v>1377</v>
      </c>
      <c r="D586" s="152" t="s">
        <v>169</v>
      </c>
      <c r="E586" s="153" t="s">
        <v>1378</v>
      </c>
      <c r="F586" s="154" t="s">
        <v>1379</v>
      </c>
      <c r="G586" s="155" t="s">
        <v>245</v>
      </c>
      <c r="H586" s="156">
        <v>29</v>
      </c>
      <c r="I586" s="156">
        <v>4.7290000000000001</v>
      </c>
      <c r="J586" s="156">
        <f t="shared" si="90"/>
        <v>137.14099999999999</v>
      </c>
      <c r="K586" s="157"/>
      <c r="L586" s="29"/>
      <c r="M586" s="158" t="s">
        <v>1</v>
      </c>
      <c r="N586" s="159" t="s">
        <v>37</v>
      </c>
      <c r="O586" s="160">
        <v>0.48899999999999999</v>
      </c>
      <c r="P586" s="160">
        <f t="shared" si="91"/>
        <v>14.180999999999999</v>
      </c>
      <c r="Q586" s="160">
        <v>0</v>
      </c>
      <c r="R586" s="160">
        <f t="shared" si="92"/>
        <v>0</v>
      </c>
      <c r="S586" s="160">
        <v>0</v>
      </c>
      <c r="T586" s="161">
        <f t="shared" si="93"/>
        <v>0</v>
      </c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R586" s="162" t="s">
        <v>270</v>
      </c>
      <c r="AT586" s="162" t="s">
        <v>169</v>
      </c>
      <c r="AU586" s="162" t="s">
        <v>84</v>
      </c>
      <c r="AY586" s="16" t="s">
        <v>167</v>
      </c>
      <c r="BE586" s="163">
        <f t="shared" si="94"/>
        <v>0</v>
      </c>
      <c r="BF586" s="163">
        <f t="shared" si="95"/>
        <v>137.14099999999999</v>
      </c>
      <c r="BG586" s="163">
        <f t="shared" si="96"/>
        <v>0</v>
      </c>
      <c r="BH586" s="163">
        <f t="shared" si="97"/>
        <v>0</v>
      </c>
      <c r="BI586" s="163">
        <f t="shared" si="98"/>
        <v>0</v>
      </c>
      <c r="BJ586" s="16" t="s">
        <v>84</v>
      </c>
      <c r="BK586" s="164">
        <f t="shared" si="99"/>
        <v>137.14099999999999</v>
      </c>
      <c r="BL586" s="16" t="s">
        <v>270</v>
      </c>
      <c r="BM586" s="162" t="s">
        <v>1380</v>
      </c>
    </row>
    <row r="587" spans="1:65" s="2" customFormat="1" ht="21.75" customHeight="1">
      <c r="A587" s="28"/>
      <c r="B587" s="151"/>
      <c r="C587" s="152" t="s">
        <v>1381</v>
      </c>
      <c r="D587" s="152" t="s">
        <v>169</v>
      </c>
      <c r="E587" s="153" t="s">
        <v>1382</v>
      </c>
      <c r="F587" s="154" t="s">
        <v>1383</v>
      </c>
      <c r="G587" s="155" t="s">
        <v>245</v>
      </c>
      <c r="H587" s="156">
        <v>1</v>
      </c>
      <c r="I587" s="156">
        <v>10.493</v>
      </c>
      <c r="J587" s="156">
        <f t="shared" si="90"/>
        <v>10.493</v>
      </c>
      <c r="K587" s="157"/>
      <c r="L587" s="29"/>
      <c r="M587" s="158" t="s">
        <v>1</v>
      </c>
      <c r="N587" s="159" t="s">
        <v>37</v>
      </c>
      <c r="O587" s="160">
        <v>0</v>
      </c>
      <c r="P587" s="160">
        <f t="shared" si="91"/>
        <v>0</v>
      </c>
      <c r="Q587" s="160">
        <v>0</v>
      </c>
      <c r="R587" s="160">
        <f t="shared" si="92"/>
        <v>0</v>
      </c>
      <c r="S587" s="160">
        <v>0</v>
      </c>
      <c r="T587" s="161">
        <f t="shared" si="93"/>
        <v>0</v>
      </c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R587" s="162" t="s">
        <v>270</v>
      </c>
      <c r="AT587" s="162" t="s">
        <v>169</v>
      </c>
      <c r="AU587" s="162" t="s">
        <v>84</v>
      </c>
      <c r="AY587" s="16" t="s">
        <v>167</v>
      </c>
      <c r="BE587" s="163">
        <f t="shared" si="94"/>
        <v>0</v>
      </c>
      <c r="BF587" s="163">
        <f t="shared" si="95"/>
        <v>10.493</v>
      </c>
      <c r="BG587" s="163">
        <f t="shared" si="96"/>
        <v>0</v>
      </c>
      <c r="BH587" s="163">
        <f t="shared" si="97"/>
        <v>0</v>
      </c>
      <c r="BI587" s="163">
        <f t="shared" si="98"/>
        <v>0</v>
      </c>
      <c r="BJ587" s="16" t="s">
        <v>84</v>
      </c>
      <c r="BK587" s="164">
        <f t="shared" si="99"/>
        <v>10.493</v>
      </c>
      <c r="BL587" s="16" t="s">
        <v>270</v>
      </c>
      <c r="BM587" s="162" t="s">
        <v>1384</v>
      </c>
    </row>
    <row r="588" spans="1:65" s="2" customFormat="1" ht="21.75" customHeight="1">
      <c r="A588" s="28"/>
      <c r="B588" s="151"/>
      <c r="C588" s="152" t="s">
        <v>1385</v>
      </c>
      <c r="D588" s="152" t="s">
        <v>169</v>
      </c>
      <c r="E588" s="153" t="s">
        <v>1386</v>
      </c>
      <c r="F588" s="154" t="s">
        <v>1387</v>
      </c>
      <c r="G588" s="155" t="s">
        <v>245</v>
      </c>
      <c r="H588" s="156">
        <v>2</v>
      </c>
      <c r="I588" s="156">
        <v>10.89</v>
      </c>
      <c r="J588" s="156">
        <f t="shared" si="90"/>
        <v>21.78</v>
      </c>
      <c r="K588" s="157"/>
      <c r="L588" s="29"/>
      <c r="M588" s="158" t="s">
        <v>1</v>
      </c>
      <c r="N588" s="159" t="s">
        <v>37</v>
      </c>
      <c r="O588" s="160">
        <v>0</v>
      </c>
      <c r="P588" s="160">
        <f t="shared" si="91"/>
        <v>0</v>
      </c>
      <c r="Q588" s="160">
        <v>0</v>
      </c>
      <c r="R588" s="160">
        <f t="shared" si="92"/>
        <v>0</v>
      </c>
      <c r="S588" s="160">
        <v>0</v>
      </c>
      <c r="T588" s="161">
        <f t="shared" si="93"/>
        <v>0</v>
      </c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R588" s="162" t="s">
        <v>270</v>
      </c>
      <c r="AT588" s="162" t="s">
        <v>169</v>
      </c>
      <c r="AU588" s="162" t="s">
        <v>84</v>
      </c>
      <c r="AY588" s="16" t="s">
        <v>167</v>
      </c>
      <c r="BE588" s="163">
        <f t="shared" si="94"/>
        <v>0</v>
      </c>
      <c r="BF588" s="163">
        <f t="shared" si="95"/>
        <v>21.78</v>
      </c>
      <c r="BG588" s="163">
        <f t="shared" si="96"/>
        <v>0</v>
      </c>
      <c r="BH588" s="163">
        <f t="shared" si="97"/>
        <v>0</v>
      </c>
      <c r="BI588" s="163">
        <f t="shared" si="98"/>
        <v>0</v>
      </c>
      <c r="BJ588" s="16" t="s">
        <v>84</v>
      </c>
      <c r="BK588" s="164">
        <f t="shared" si="99"/>
        <v>21.78</v>
      </c>
      <c r="BL588" s="16" t="s">
        <v>270</v>
      </c>
      <c r="BM588" s="162" t="s">
        <v>1388</v>
      </c>
    </row>
    <row r="589" spans="1:65" s="2" customFormat="1" ht="21.75" customHeight="1">
      <c r="A589" s="28"/>
      <c r="B589" s="151"/>
      <c r="C589" s="180" t="s">
        <v>1389</v>
      </c>
      <c r="D589" s="180" t="s">
        <v>209</v>
      </c>
      <c r="E589" s="181" t="s">
        <v>1390</v>
      </c>
      <c r="F589" s="182" t="s">
        <v>1391</v>
      </c>
      <c r="G589" s="183" t="s">
        <v>245</v>
      </c>
      <c r="H589" s="184">
        <v>1</v>
      </c>
      <c r="I589" s="184">
        <v>117</v>
      </c>
      <c r="J589" s="184">
        <f t="shared" si="90"/>
        <v>117</v>
      </c>
      <c r="K589" s="185"/>
      <c r="L589" s="186"/>
      <c r="M589" s="187" t="s">
        <v>1</v>
      </c>
      <c r="N589" s="188" t="s">
        <v>37</v>
      </c>
      <c r="O589" s="160">
        <v>0</v>
      </c>
      <c r="P589" s="160">
        <f t="shared" si="91"/>
        <v>0</v>
      </c>
      <c r="Q589" s="160">
        <v>0</v>
      </c>
      <c r="R589" s="160">
        <f t="shared" si="92"/>
        <v>0</v>
      </c>
      <c r="S589" s="160">
        <v>0</v>
      </c>
      <c r="T589" s="161">
        <f t="shared" si="93"/>
        <v>0</v>
      </c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R589" s="162" t="s">
        <v>368</v>
      </c>
      <c r="AT589" s="162" t="s">
        <v>209</v>
      </c>
      <c r="AU589" s="162" t="s">
        <v>84</v>
      </c>
      <c r="AY589" s="16" t="s">
        <v>167</v>
      </c>
      <c r="BE589" s="163">
        <f t="shared" si="94"/>
        <v>0</v>
      </c>
      <c r="BF589" s="163">
        <f t="shared" si="95"/>
        <v>117</v>
      </c>
      <c r="BG589" s="163">
        <f t="shared" si="96"/>
        <v>0</v>
      </c>
      <c r="BH589" s="163">
        <f t="shared" si="97"/>
        <v>0</v>
      </c>
      <c r="BI589" s="163">
        <f t="shared" si="98"/>
        <v>0</v>
      </c>
      <c r="BJ589" s="16" t="s">
        <v>84</v>
      </c>
      <c r="BK589" s="164">
        <f t="shared" si="99"/>
        <v>117</v>
      </c>
      <c r="BL589" s="16" t="s">
        <v>270</v>
      </c>
      <c r="BM589" s="162" t="s">
        <v>1392</v>
      </c>
    </row>
    <row r="590" spans="1:65" s="2" customFormat="1" ht="21.75" customHeight="1">
      <c r="A590" s="28"/>
      <c r="B590" s="151"/>
      <c r="C590" s="180" t="s">
        <v>1393</v>
      </c>
      <c r="D590" s="180" t="s">
        <v>209</v>
      </c>
      <c r="E590" s="181" t="s">
        <v>1394</v>
      </c>
      <c r="F590" s="182" t="s">
        <v>1395</v>
      </c>
      <c r="G590" s="183" t="s">
        <v>245</v>
      </c>
      <c r="H590" s="184">
        <v>2</v>
      </c>
      <c r="I590" s="184">
        <v>144</v>
      </c>
      <c r="J590" s="184">
        <f t="shared" si="90"/>
        <v>288</v>
      </c>
      <c r="K590" s="185"/>
      <c r="L590" s="186"/>
      <c r="M590" s="187" t="s">
        <v>1</v>
      </c>
      <c r="N590" s="188" t="s">
        <v>37</v>
      </c>
      <c r="O590" s="160">
        <v>0</v>
      </c>
      <c r="P590" s="160">
        <f t="shared" si="91"/>
        <v>0</v>
      </c>
      <c r="Q590" s="160">
        <v>0</v>
      </c>
      <c r="R590" s="160">
        <f t="shared" si="92"/>
        <v>0</v>
      </c>
      <c r="S590" s="160">
        <v>0</v>
      </c>
      <c r="T590" s="161">
        <f t="shared" si="93"/>
        <v>0</v>
      </c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R590" s="162" t="s">
        <v>368</v>
      </c>
      <c r="AT590" s="162" t="s">
        <v>209</v>
      </c>
      <c r="AU590" s="162" t="s">
        <v>84</v>
      </c>
      <c r="AY590" s="16" t="s">
        <v>167</v>
      </c>
      <c r="BE590" s="163">
        <f t="shared" si="94"/>
        <v>0</v>
      </c>
      <c r="BF590" s="163">
        <f t="shared" si="95"/>
        <v>288</v>
      </c>
      <c r="BG590" s="163">
        <f t="shared" si="96"/>
        <v>0</v>
      </c>
      <c r="BH590" s="163">
        <f t="shared" si="97"/>
        <v>0</v>
      </c>
      <c r="BI590" s="163">
        <f t="shared" si="98"/>
        <v>0</v>
      </c>
      <c r="BJ590" s="16" t="s">
        <v>84</v>
      </c>
      <c r="BK590" s="164">
        <f t="shared" si="99"/>
        <v>288</v>
      </c>
      <c r="BL590" s="16" t="s">
        <v>270</v>
      </c>
      <c r="BM590" s="162" t="s">
        <v>1396</v>
      </c>
    </row>
    <row r="591" spans="1:65" s="2" customFormat="1" ht="21.75" customHeight="1">
      <c r="A591" s="28"/>
      <c r="B591" s="151"/>
      <c r="C591" s="152" t="s">
        <v>1397</v>
      </c>
      <c r="D591" s="152" t="s">
        <v>169</v>
      </c>
      <c r="E591" s="153" t="s">
        <v>1398</v>
      </c>
      <c r="F591" s="154" t="s">
        <v>1399</v>
      </c>
      <c r="G591" s="155" t="s">
        <v>245</v>
      </c>
      <c r="H591" s="156">
        <v>1</v>
      </c>
      <c r="I591" s="156">
        <v>9.0169999999999995</v>
      </c>
      <c r="J591" s="156">
        <f t="shared" si="90"/>
        <v>9.0169999999999995</v>
      </c>
      <c r="K591" s="157"/>
      <c r="L591" s="29"/>
      <c r="M591" s="158" t="s">
        <v>1</v>
      </c>
      <c r="N591" s="159" t="s">
        <v>37</v>
      </c>
      <c r="O591" s="160">
        <v>0</v>
      </c>
      <c r="P591" s="160">
        <f t="shared" si="91"/>
        <v>0</v>
      </c>
      <c r="Q591" s="160">
        <v>0</v>
      </c>
      <c r="R591" s="160">
        <f t="shared" si="92"/>
        <v>0</v>
      </c>
      <c r="S591" s="160">
        <v>0</v>
      </c>
      <c r="T591" s="161">
        <f t="shared" si="93"/>
        <v>0</v>
      </c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R591" s="162" t="s">
        <v>270</v>
      </c>
      <c r="AT591" s="162" t="s">
        <v>169</v>
      </c>
      <c r="AU591" s="162" t="s">
        <v>84</v>
      </c>
      <c r="AY591" s="16" t="s">
        <v>167</v>
      </c>
      <c r="BE591" s="163">
        <f t="shared" si="94"/>
        <v>0</v>
      </c>
      <c r="BF591" s="163">
        <f t="shared" si="95"/>
        <v>9.0169999999999995</v>
      </c>
      <c r="BG591" s="163">
        <f t="shared" si="96"/>
        <v>0</v>
      </c>
      <c r="BH591" s="163">
        <f t="shared" si="97"/>
        <v>0</v>
      </c>
      <c r="BI591" s="163">
        <f t="shared" si="98"/>
        <v>0</v>
      </c>
      <c r="BJ591" s="16" t="s">
        <v>84</v>
      </c>
      <c r="BK591" s="164">
        <f t="shared" si="99"/>
        <v>9.0169999999999995</v>
      </c>
      <c r="BL591" s="16" t="s">
        <v>270</v>
      </c>
      <c r="BM591" s="162" t="s">
        <v>1400</v>
      </c>
    </row>
    <row r="592" spans="1:65" s="2" customFormat="1" ht="21.75" customHeight="1">
      <c r="A592" s="28"/>
      <c r="B592" s="151"/>
      <c r="C592" s="152" t="s">
        <v>1401</v>
      </c>
      <c r="D592" s="152" t="s">
        <v>169</v>
      </c>
      <c r="E592" s="153" t="s">
        <v>1402</v>
      </c>
      <c r="F592" s="154" t="s">
        <v>1403</v>
      </c>
      <c r="G592" s="155" t="s">
        <v>245</v>
      </c>
      <c r="H592" s="156">
        <v>2</v>
      </c>
      <c r="I592" s="156">
        <v>9.1419999999999995</v>
      </c>
      <c r="J592" s="156">
        <f t="shared" si="90"/>
        <v>18.283999999999999</v>
      </c>
      <c r="K592" s="157"/>
      <c r="L592" s="29"/>
      <c r="M592" s="158" t="s">
        <v>1</v>
      </c>
      <c r="N592" s="159" t="s">
        <v>37</v>
      </c>
      <c r="O592" s="160">
        <v>0</v>
      </c>
      <c r="P592" s="160">
        <f t="shared" si="91"/>
        <v>0</v>
      </c>
      <c r="Q592" s="160">
        <v>0</v>
      </c>
      <c r="R592" s="160">
        <f t="shared" si="92"/>
        <v>0</v>
      </c>
      <c r="S592" s="160">
        <v>0</v>
      </c>
      <c r="T592" s="161">
        <f t="shared" si="93"/>
        <v>0</v>
      </c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R592" s="162" t="s">
        <v>270</v>
      </c>
      <c r="AT592" s="162" t="s">
        <v>169</v>
      </c>
      <c r="AU592" s="162" t="s">
        <v>84</v>
      </c>
      <c r="AY592" s="16" t="s">
        <v>167</v>
      </c>
      <c r="BE592" s="163">
        <f t="shared" si="94"/>
        <v>0</v>
      </c>
      <c r="BF592" s="163">
        <f t="shared" si="95"/>
        <v>18.283999999999999</v>
      </c>
      <c r="BG592" s="163">
        <f t="shared" si="96"/>
        <v>0</v>
      </c>
      <c r="BH592" s="163">
        <f t="shared" si="97"/>
        <v>0</v>
      </c>
      <c r="BI592" s="163">
        <f t="shared" si="98"/>
        <v>0</v>
      </c>
      <c r="BJ592" s="16" t="s">
        <v>84</v>
      </c>
      <c r="BK592" s="164">
        <f t="shared" si="99"/>
        <v>18.283999999999999</v>
      </c>
      <c r="BL592" s="16" t="s">
        <v>270</v>
      </c>
      <c r="BM592" s="162" t="s">
        <v>1404</v>
      </c>
    </row>
    <row r="593" spans="1:65" s="2" customFormat="1" ht="21.75" customHeight="1">
      <c r="A593" s="28"/>
      <c r="B593" s="151"/>
      <c r="C593" s="180" t="s">
        <v>1405</v>
      </c>
      <c r="D593" s="180" t="s">
        <v>209</v>
      </c>
      <c r="E593" s="181" t="s">
        <v>1406</v>
      </c>
      <c r="F593" s="182" t="s">
        <v>1407</v>
      </c>
      <c r="G593" s="183" t="s">
        <v>245</v>
      </c>
      <c r="H593" s="184">
        <v>1</v>
      </c>
      <c r="I593" s="184">
        <v>96.95</v>
      </c>
      <c r="J593" s="184">
        <f t="shared" si="90"/>
        <v>96.95</v>
      </c>
      <c r="K593" s="185"/>
      <c r="L593" s="186"/>
      <c r="M593" s="187" t="s">
        <v>1</v>
      </c>
      <c r="N593" s="188" t="s">
        <v>37</v>
      </c>
      <c r="O593" s="160">
        <v>0</v>
      </c>
      <c r="P593" s="160">
        <f t="shared" si="91"/>
        <v>0</v>
      </c>
      <c r="Q593" s="160">
        <v>0</v>
      </c>
      <c r="R593" s="160">
        <f t="shared" si="92"/>
        <v>0</v>
      </c>
      <c r="S593" s="160">
        <v>0</v>
      </c>
      <c r="T593" s="161">
        <f t="shared" si="93"/>
        <v>0</v>
      </c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R593" s="162" t="s">
        <v>368</v>
      </c>
      <c r="AT593" s="162" t="s">
        <v>209</v>
      </c>
      <c r="AU593" s="162" t="s">
        <v>84</v>
      </c>
      <c r="AY593" s="16" t="s">
        <v>167</v>
      </c>
      <c r="BE593" s="163">
        <f t="shared" si="94"/>
        <v>0</v>
      </c>
      <c r="BF593" s="163">
        <f t="shared" si="95"/>
        <v>96.95</v>
      </c>
      <c r="BG593" s="163">
        <f t="shared" si="96"/>
        <v>0</v>
      </c>
      <c r="BH593" s="163">
        <f t="shared" si="97"/>
        <v>0</v>
      </c>
      <c r="BI593" s="163">
        <f t="shared" si="98"/>
        <v>0</v>
      </c>
      <c r="BJ593" s="16" t="s">
        <v>84</v>
      </c>
      <c r="BK593" s="164">
        <f t="shared" si="99"/>
        <v>96.95</v>
      </c>
      <c r="BL593" s="16" t="s">
        <v>270</v>
      </c>
      <c r="BM593" s="162" t="s">
        <v>1408</v>
      </c>
    </row>
    <row r="594" spans="1:65" s="2" customFormat="1" ht="21.75" customHeight="1">
      <c r="A594" s="28"/>
      <c r="B594" s="151"/>
      <c r="C594" s="180" t="s">
        <v>1409</v>
      </c>
      <c r="D594" s="180" t="s">
        <v>209</v>
      </c>
      <c r="E594" s="181" t="s">
        <v>1410</v>
      </c>
      <c r="F594" s="182" t="s">
        <v>1411</v>
      </c>
      <c r="G594" s="183" t="s">
        <v>245</v>
      </c>
      <c r="H594" s="184">
        <v>2</v>
      </c>
      <c r="I594" s="184">
        <v>114.58</v>
      </c>
      <c r="J594" s="184">
        <f t="shared" si="90"/>
        <v>229.16</v>
      </c>
      <c r="K594" s="185"/>
      <c r="L594" s="186"/>
      <c r="M594" s="187" t="s">
        <v>1</v>
      </c>
      <c r="N594" s="188" t="s">
        <v>37</v>
      </c>
      <c r="O594" s="160">
        <v>0</v>
      </c>
      <c r="P594" s="160">
        <f t="shared" si="91"/>
        <v>0</v>
      </c>
      <c r="Q594" s="160">
        <v>0</v>
      </c>
      <c r="R594" s="160">
        <f t="shared" si="92"/>
        <v>0</v>
      </c>
      <c r="S594" s="160">
        <v>0</v>
      </c>
      <c r="T594" s="161">
        <f t="shared" si="93"/>
        <v>0</v>
      </c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R594" s="162" t="s">
        <v>368</v>
      </c>
      <c r="AT594" s="162" t="s">
        <v>209</v>
      </c>
      <c r="AU594" s="162" t="s">
        <v>84</v>
      </c>
      <c r="AY594" s="16" t="s">
        <v>167</v>
      </c>
      <c r="BE594" s="163">
        <f t="shared" si="94"/>
        <v>0</v>
      </c>
      <c r="BF594" s="163">
        <f t="shared" si="95"/>
        <v>229.16</v>
      </c>
      <c r="BG594" s="163">
        <f t="shared" si="96"/>
        <v>0</v>
      </c>
      <c r="BH594" s="163">
        <f t="shared" si="97"/>
        <v>0</v>
      </c>
      <c r="BI594" s="163">
        <f t="shared" si="98"/>
        <v>0</v>
      </c>
      <c r="BJ594" s="16" t="s">
        <v>84</v>
      </c>
      <c r="BK594" s="164">
        <f t="shared" si="99"/>
        <v>229.16</v>
      </c>
      <c r="BL594" s="16" t="s">
        <v>270</v>
      </c>
      <c r="BM594" s="162" t="s">
        <v>1412</v>
      </c>
    </row>
    <row r="595" spans="1:65" s="2" customFormat="1" ht="21.75" customHeight="1">
      <c r="A595" s="28"/>
      <c r="B595" s="151"/>
      <c r="C595" s="152" t="s">
        <v>1413</v>
      </c>
      <c r="D595" s="152" t="s">
        <v>169</v>
      </c>
      <c r="E595" s="153" t="s">
        <v>1414</v>
      </c>
      <c r="F595" s="154" t="s">
        <v>1415</v>
      </c>
      <c r="G595" s="155" t="s">
        <v>705</v>
      </c>
      <c r="H595" s="156">
        <v>60.862000000000002</v>
      </c>
      <c r="I595" s="156">
        <v>1.6</v>
      </c>
      <c r="J595" s="156">
        <f t="shared" si="90"/>
        <v>97.379000000000005</v>
      </c>
      <c r="K595" s="157"/>
      <c r="L595" s="29"/>
      <c r="M595" s="158" t="s">
        <v>1</v>
      </c>
      <c r="N595" s="159" t="s">
        <v>37</v>
      </c>
      <c r="O595" s="160">
        <v>0</v>
      </c>
      <c r="P595" s="160">
        <f t="shared" si="91"/>
        <v>0</v>
      </c>
      <c r="Q595" s="160">
        <v>0</v>
      </c>
      <c r="R595" s="160">
        <f t="shared" si="92"/>
        <v>0</v>
      </c>
      <c r="S595" s="160">
        <v>0</v>
      </c>
      <c r="T595" s="161">
        <f t="shared" si="93"/>
        <v>0</v>
      </c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R595" s="162" t="s">
        <v>270</v>
      </c>
      <c r="AT595" s="162" t="s">
        <v>169</v>
      </c>
      <c r="AU595" s="162" t="s">
        <v>84</v>
      </c>
      <c r="AY595" s="16" t="s">
        <v>167</v>
      </c>
      <c r="BE595" s="163">
        <f t="shared" si="94"/>
        <v>0</v>
      </c>
      <c r="BF595" s="163">
        <f t="shared" si="95"/>
        <v>97.379000000000005</v>
      </c>
      <c r="BG595" s="163">
        <f t="shared" si="96"/>
        <v>0</v>
      </c>
      <c r="BH595" s="163">
        <f t="shared" si="97"/>
        <v>0</v>
      </c>
      <c r="BI595" s="163">
        <f t="shared" si="98"/>
        <v>0</v>
      </c>
      <c r="BJ595" s="16" t="s">
        <v>84</v>
      </c>
      <c r="BK595" s="164">
        <f t="shared" si="99"/>
        <v>97.379000000000005</v>
      </c>
      <c r="BL595" s="16" t="s">
        <v>270</v>
      </c>
      <c r="BM595" s="162" t="s">
        <v>1416</v>
      </c>
    </row>
    <row r="596" spans="1:65" s="12" customFormat="1" ht="22.9" customHeight="1">
      <c r="B596" s="139"/>
      <c r="D596" s="140" t="s">
        <v>70</v>
      </c>
      <c r="E596" s="149" t="s">
        <v>1417</v>
      </c>
      <c r="F596" s="149" t="s">
        <v>1418</v>
      </c>
      <c r="J596" s="150">
        <f>BK596</f>
        <v>12055.539000000001</v>
      </c>
      <c r="L596" s="139"/>
      <c r="M596" s="143"/>
      <c r="N596" s="144"/>
      <c r="O596" s="144"/>
      <c r="P596" s="145">
        <f>SUM(P597:P605)</f>
        <v>238.199398</v>
      </c>
      <c r="Q596" s="144"/>
      <c r="R596" s="145">
        <f>SUM(R597:R605)</f>
        <v>14.94646539172</v>
      </c>
      <c r="S596" s="144"/>
      <c r="T596" s="146">
        <f>SUM(T597:T605)</f>
        <v>0</v>
      </c>
      <c r="AR596" s="140" t="s">
        <v>84</v>
      </c>
      <c r="AT596" s="147" t="s">
        <v>70</v>
      </c>
      <c r="AU596" s="147" t="s">
        <v>78</v>
      </c>
      <c r="AY596" s="140" t="s">
        <v>167</v>
      </c>
      <c r="BK596" s="148">
        <f>SUM(BK597:BK605)</f>
        <v>12055.539000000001</v>
      </c>
    </row>
    <row r="597" spans="1:65" s="2" customFormat="1" ht="21.75" customHeight="1">
      <c r="A597" s="28"/>
      <c r="B597" s="151"/>
      <c r="C597" s="152" t="s">
        <v>1419</v>
      </c>
      <c r="D597" s="152" t="s">
        <v>169</v>
      </c>
      <c r="E597" s="153" t="s">
        <v>1420</v>
      </c>
      <c r="F597" s="154" t="s">
        <v>1421</v>
      </c>
      <c r="G597" s="155" t="s">
        <v>172</v>
      </c>
      <c r="H597" s="156">
        <v>20.805</v>
      </c>
      <c r="I597" s="156">
        <v>24.731000000000002</v>
      </c>
      <c r="J597" s="156">
        <f>ROUND(I597*H597,3)</f>
        <v>514.52800000000002</v>
      </c>
      <c r="K597" s="157"/>
      <c r="L597" s="29"/>
      <c r="M597" s="158" t="s">
        <v>1</v>
      </c>
      <c r="N597" s="159" t="s">
        <v>37</v>
      </c>
      <c r="O597" s="160">
        <v>0</v>
      </c>
      <c r="P597" s="160">
        <f>O597*H597</f>
        <v>0</v>
      </c>
      <c r="Q597" s="160">
        <v>2.9097000000000001E-2</v>
      </c>
      <c r="R597" s="160">
        <f>Q597*H597</f>
        <v>0.60536308500000002</v>
      </c>
      <c r="S597" s="160">
        <v>0</v>
      </c>
      <c r="T597" s="161">
        <f>S597*H597</f>
        <v>0</v>
      </c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R597" s="162" t="s">
        <v>270</v>
      </c>
      <c r="AT597" s="162" t="s">
        <v>169</v>
      </c>
      <c r="AU597" s="162" t="s">
        <v>84</v>
      </c>
      <c r="AY597" s="16" t="s">
        <v>167</v>
      </c>
      <c r="BE597" s="163">
        <f>IF(N597="základná",J597,0)</f>
        <v>0</v>
      </c>
      <c r="BF597" s="163">
        <f>IF(N597="znížená",J597,0)</f>
        <v>514.52800000000002</v>
      </c>
      <c r="BG597" s="163">
        <f>IF(N597="zákl. prenesená",J597,0)</f>
        <v>0</v>
      </c>
      <c r="BH597" s="163">
        <f>IF(N597="zníž. prenesená",J597,0)</f>
        <v>0</v>
      </c>
      <c r="BI597" s="163">
        <f>IF(N597="nulová",J597,0)</f>
        <v>0</v>
      </c>
      <c r="BJ597" s="16" t="s">
        <v>84</v>
      </c>
      <c r="BK597" s="164">
        <f>ROUND(I597*H597,3)</f>
        <v>514.52800000000002</v>
      </c>
      <c r="BL597" s="16" t="s">
        <v>270</v>
      </c>
      <c r="BM597" s="162" t="s">
        <v>1422</v>
      </c>
    </row>
    <row r="598" spans="1:65" s="13" customFormat="1" ht="11.25">
      <c r="B598" s="165"/>
      <c r="D598" s="166" t="s">
        <v>175</v>
      </c>
      <c r="E598" s="167" t="s">
        <v>1</v>
      </c>
      <c r="F598" s="168" t="s">
        <v>1423</v>
      </c>
      <c r="H598" s="169">
        <v>20.805</v>
      </c>
      <c r="L598" s="165"/>
      <c r="M598" s="170"/>
      <c r="N598" s="171"/>
      <c r="O598" s="171"/>
      <c r="P598" s="171"/>
      <c r="Q598" s="171"/>
      <c r="R598" s="171"/>
      <c r="S598" s="171"/>
      <c r="T598" s="172"/>
      <c r="AT598" s="167" t="s">
        <v>175</v>
      </c>
      <c r="AU598" s="167" t="s">
        <v>84</v>
      </c>
      <c r="AV598" s="13" t="s">
        <v>84</v>
      </c>
      <c r="AW598" s="13" t="s">
        <v>29</v>
      </c>
      <c r="AX598" s="13" t="s">
        <v>78</v>
      </c>
      <c r="AY598" s="167" t="s">
        <v>167</v>
      </c>
    </row>
    <row r="599" spans="1:65" s="2" customFormat="1" ht="21.75" customHeight="1">
      <c r="A599" s="28"/>
      <c r="B599" s="151"/>
      <c r="C599" s="152" t="s">
        <v>1424</v>
      </c>
      <c r="D599" s="152" t="s">
        <v>169</v>
      </c>
      <c r="E599" s="153" t="s">
        <v>1425</v>
      </c>
      <c r="F599" s="154" t="s">
        <v>1426</v>
      </c>
      <c r="G599" s="155" t="s">
        <v>212</v>
      </c>
      <c r="H599" s="156">
        <v>412.75</v>
      </c>
      <c r="I599" s="156">
        <v>15.064</v>
      </c>
      <c r="J599" s="156">
        <f>ROUND(I599*H599,3)</f>
        <v>6217.6660000000002</v>
      </c>
      <c r="K599" s="157"/>
      <c r="L599" s="29"/>
      <c r="M599" s="158" t="s">
        <v>1</v>
      </c>
      <c r="N599" s="159" t="s">
        <v>37</v>
      </c>
      <c r="O599" s="160">
        <v>0.28599999999999998</v>
      </c>
      <c r="P599" s="160">
        <f>O599*H599</f>
        <v>118.04649999999999</v>
      </c>
      <c r="Q599" s="160">
        <v>1.4574E-2</v>
      </c>
      <c r="R599" s="160">
        <f>Q599*H599</f>
        <v>6.0154185</v>
      </c>
      <c r="S599" s="160">
        <v>0</v>
      </c>
      <c r="T599" s="161">
        <f>S599*H599</f>
        <v>0</v>
      </c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R599" s="162" t="s">
        <v>270</v>
      </c>
      <c r="AT599" s="162" t="s">
        <v>169</v>
      </c>
      <c r="AU599" s="162" t="s">
        <v>84</v>
      </c>
      <c r="AY599" s="16" t="s">
        <v>167</v>
      </c>
      <c r="BE599" s="163">
        <f>IF(N599="základná",J599,0)</f>
        <v>0</v>
      </c>
      <c r="BF599" s="163">
        <f>IF(N599="znížená",J599,0)</f>
        <v>6217.6660000000002</v>
      </c>
      <c r="BG599" s="163">
        <f>IF(N599="zákl. prenesená",J599,0)</f>
        <v>0</v>
      </c>
      <c r="BH599" s="163">
        <f>IF(N599="zníž. prenesená",J599,0)</f>
        <v>0</v>
      </c>
      <c r="BI599" s="163">
        <f>IF(N599="nulová",J599,0)</f>
        <v>0</v>
      </c>
      <c r="BJ599" s="16" t="s">
        <v>84</v>
      </c>
      <c r="BK599" s="164">
        <f>ROUND(I599*H599,3)</f>
        <v>6217.6660000000002</v>
      </c>
      <c r="BL599" s="16" t="s">
        <v>270</v>
      </c>
      <c r="BM599" s="162" t="s">
        <v>1427</v>
      </c>
    </row>
    <row r="600" spans="1:65" s="2" customFormat="1" ht="21.75" customHeight="1">
      <c r="A600" s="28"/>
      <c r="B600" s="151"/>
      <c r="C600" s="152" t="s">
        <v>1428</v>
      </c>
      <c r="D600" s="152" t="s">
        <v>169</v>
      </c>
      <c r="E600" s="153" t="s">
        <v>1429</v>
      </c>
      <c r="F600" s="154" t="s">
        <v>1430</v>
      </c>
      <c r="G600" s="155" t="s">
        <v>434</v>
      </c>
      <c r="H600" s="156">
        <v>525.28</v>
      </c>
      <c r="I600" s="156">
        <v>2.0539999999999998</v>
      </c>
      <c r="J600" s="156">
        <f>ROUND(I600*H600,3)</f>
        <v>1078.925</v>
      </c>
      <c r="K600" s="157"/>
      <c r="L600" s="29"/>
      <c r="M600" s="158" t="s">
        <v>1</v>
      </c>
      <c r="N600" s="159" t="s">
        <v>37</v>
      </c>
      <c r="O600" s="160">
        <v>0.18</v>
      </c>
      <c r="P600" s="160">
        <f>O600*H600</f>
        <v>94.550399999999996</v>
      </c>
      <c r="Q600" s="160">
        <v>1.65024E-4</v>
      </c>
      <c r="R600" s="160">
        <f>Q600*H600</f>
        <v>8.6683806719999992E-2</v>
      </c>
      <c r="S600" s="160">
        <v>0</v>
      </c>
      <c r="T600" s="161">
        <f>S600*H600</f>
        <v>0</v>
      </c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R600" s="162" t="s">
        <v>270</v>
      </c>
      <c r="AT600" s="162" t="s">
        <v>169</v>
      </c>
      <c r="AU600" s="162" t="s">
        <v>84</v>
      </c>
      <c r="AY600" s="16" t="s">
        <v>167</v>
      </c>
      <c r="BE600" s="163">
        <f>IF(N600="základná",J600,0)</f>
        <v>0</v>
      </c>
      <c r="BF600" s="163">
        <f>IF(N600="znížená",J600,0)</f>
        <v>1078.925</v>
      </c>
      <c r="BG600" s="163">
        <f>IF(N600="zákl. prenesená",J600,0)</f>
        <v>0</v>
      </c>
      <c r="BH600" s="163">
        <f>IF(N600="zníž. prenesená",J600,0)</f>
        <v>0</v>
      </c>
      <c r="BI600" s="163">
        <f>IF(N600="nulová",J600,0)</f>
        <v>0</v>
      </c>
      <c r="BJ600" s="16" t="s">
        <v>84</v>
      </c>
      <c r="BK600" s="164">
        <f>ROUND(I600*H600,3)</f>
        <v>1078.925</v>
      </c>
      <c r="BL600" s="16" t="s">
        <v>270</v>
      </c>
      <c r="BM600" s="162" t="s">
        <v>1431</v>
      </c>
    </row>
    <row r="601" spans="1:65" s="13" customFormat="1" ht="22.5">
      <c r="B601" s="165"/>
      <c r="D601" s="166" t="s">
        <v>175</v>
      </c>
      <c r="E601" s="167" t="s">
        <v>1</v>
      </c>
      <c r="F601" s="168" t="s">
        <v>1432</v>
      </c>
      <c r="H601" s="169">
        <v>525.28</v>
      </c>
      <c r="L601" s="165"/>
      <c r="M601" s="170"/>
      <c r="N601" s="171"/>
      <c r="O601" s="171"/>
      <c r="P601" s="171"/>
      <c r="Q601" s="171"/>
      <c r="R601" s="171"/>
      <c r="S601" s="171"/>
      <c r="T601" s="172"/>
      <c r="AT601" s="167" t="s">
        <v>175</v>
      </c>
      <c r="AU601" s="167" t="s">
        <v>84</v>
      </c>
      <c r="AV601" s="13" t="s">
        <v>84</v>
      </c>
      <c r="AW601" s="13" t="s">
        <v>29</v>
      </c>
      <c r="AX601" s="13" t="s">
        <v>71</v>
      </c>
      <c r="AY601" s="167" t="s">
        <v>167</v>
      </c>
    </row>
    <row r="602" spans="1:65" s="14" customFormat="1" ht="11.25">
      <c r="B602" s="173"/>
      <c r="D602" s="166" t="s">
        <v>175</v>
      </c>
      <c r="E602" s="174" t="s">
        <v>1</v>
      </c>
      <c r="F602" s="175" t="s">
        <v>178</v>
      </c>
      <c r="H602" s="176">
        <v>525.28</v>
      </c>
      <c r="L602" s="173"/>
      <c r="M602" s="177"/>
      <c r="N602" s="178"/>
      <c r="O602" s="178"/>
      <c r="P602" s="178"/>
      <c r="Q602" s="178"/>
      <c r="R602" s="178"/>
      <c r="S602" s="178"/>
      <c r="T602" s="179"/>
      <c r="AT602" s="174" t="s">
        <v>175</v>
      </c>
      <c r="AU602" s="174" t="s">
        <v>84</v>
      </c>
      <c r="AV602" s="14" t="s">
        <v>173</v>
      </c>
      <c r="AW602" s="14" t="s">
        <v>29</v>
      </c>
      <c r="AX602" s="14" t="s">
        <v>78</v>
      </c>
      <c r="AY602" s="174" t="s">
        <v>167</v>
      </c>
    </row>
    <row r="603" spans="1:65" s="2" customFormat="1" ht="16.5" customHeight="1">
      <c r="A603" s="28"/>
      <c r="B603" s="151"/>
      <c r="C603" s="180" t="s">
        <v>1433</v>
      </c>
      <c r="D603" s="180" t="s">
        <v>209</v>
      </c>
      <c r="E603" s="181" t="s">
        <v>1434</v>
      </c>
      <c r="F603" s="182" t="s">
        <v>1435</v>
      </c>
      <c r="G603" s="183" t="s">
        <v>172</v>
      </c>
      <c r="H603" s="184">
        <v>14.98</v>
      </c>
      <c r="I603" s="184">
        <v>242.50800000000001</v>
      </c>
      <c r="J603" s="184">
        <f>ROUND(I603*H603,3)</f>
        <v>3632.77</v>
      </c>
      <c r="K603" s="185"/>
      <c r="L603" s="186"/>
      <c r="M603" s="187" t="s">
        <v>1</v>
      </c>
      <c r="N603" s="188" t="s">
        <v>37</v>
      </c>
      <c r="O603" s="160">
        <v>0</v>
      </c>
      <c r="P603" s="160">
        <f>O603*H603</f>
        <v>0</v>
      </c>
      <c r="Q603" s="160">
        <v>0.55000000000000004</v>
      </c>
      <c r="R603" s="160">
        <f>Q603*H603</f>
        <v>8.2390000000000008</v>
      </c>
      <c r="S603" s="160">
        <v>0</v>
      </c>
      <c r="T603" s="161">
        <f>S603*H603</f>
        <v>0</v>
      </c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R603" s="162" t="s">
        <v>368</v>
      </c>
      <c r="AT603" s="162" t="s">
        <v>209</v>
      </c>
      <c r="AU603" s="162" t="s">
        <v>84</v>
      </c>
      <c r="AY603" s="16" t="s">
        <v>167</v>
      </c>
      <c r="BE603" s="163">
        <f>IF(N603="základná",J603,0)</f>
        <v>0</v>
      </c>
      <c r="BF603" s="163">
        <f>IF(N603="znížená",J603,0)</f>
        <v>3632.77</v>
      </c>
      <c r="BG603" s="163">
        <f>IF(N603="zákl. prenesená",J603,0)</f>
        <v>0</v>
      </c>
      <c r="BH603" s="163">
        <f>IF(N603="zníž. prenesená",J603,0)</f>
        <v>0</v>
      </c>
      <c r="BI603" s="163">
        <f>IF(N603="nulová",J603,0)</f>
        <v>0</v>
      </c>
      <c r="BJ603" s="16" t="s">
        <v>84</v>
      </c>
      <c r="BK603" s="164">
        <f>ROUND(I603*H603,3)</f>
        <v>3632.77</v>
      </c>
      <c r="BL603" s="16" t="s">
        <v>270</v>
      </c>
      <c r="BM603" s="162" t="s">
        <v>1436</v>
      </c>
    </row>
    <row r="604" spans="1:65" s="13" customFormat="1" ht="11.25">
      <c r="B604" s="165"/>
      <c r="D604" s="166" t="s">
        <v>175</v>
      </c>
      <c r="F604" s="168" t="s">
        <v>1437</v>
      </c>
      <c r="H604" s="169">
        <v>14.98</v>
      </c>
      <c r="L604" s="165"/>
      <c r="M604" s="170"/>
      <c r="N604" s="171"/>
      <c r="O604" s="171"/>
      <c r="P604" s="171"/>
      <c r="Q604" s="171"/>
      <c r="R604" s="171"/>
      <c r="S604" s="171"/>
      <c r="T604" s="172"/>
      <c r="AT604" s="167" t="s">
        <v>175</v>
      </c>
      <c r="AU604" s="167" t="s">
        <v>84</v>
      </c>
      <c r="AV604" s="13" t="s">
        <v>84</v>
      </c>
      <c r="AW604" s="13" t="s">
        <v>3</v>
      </c>
      <c r="AX604" s="13" t="s">
        <v>78</v>
      </c>
      <c r="AY604" s="167" t="s">
        <v>167</v>
      </c>
    </row>
    <row r="605" spans="1:65" s="2" customFormat="1" ht="21.75" customHeight="1">
      <c r="A605" s="28"/>
      <c r="B605" s="151"/>
      <c r="C605" s="152" t="s">
        <v>1438</v>
      </c>
      <c r="D605" s="152" t="s">
        <v>169</v>
      </c>
      <c r="E605" s="153" t="s">
        <v>1439</v>
      </c>
      <c r="F605" s="154" t="s">
        <v>1440</v>
      </c>
      <c r="G605" s="155" t="s">
        <v>294</v>
      </c>
      <c r="H605" s="156">
        <v>14.946</v>
      </c>
      <c r="I605" s="156">
        <v>40.923999999999999</v>
      </c>
      <c r="J605" s="156">
        <f>ROUND(I605*H605,3)</f>
        <v>611.65</v>
      </c>
      <c r="K605" s="157"/>
      <c r="L605" s="29"/>
      <c r="M605" s="158" t="s">
        <v>1</v>
      </c>
      <c r="N605" s="159" t="s">
        <v>37</v>
      </c>
      <c r="O605" s="160">
        <v>1.7130000000000001</v>
      </c>
      <c r="P605" s="160">
        <f>O605*H605</f>
        <v>25.602498000000001</v>
      </c>
      <c r="Q605" s="160">
        <v>0</v>
      </c>
      <c r="R605" s="160">
        <f>Q605*H605</f>
        <v>0</v>
      </c>
      <c r="S605" s="160">
        <v>0</v>
      </c>
      <c r="T605" s="161">
        <f>S605*H605</f>
        <v>0</v>
      </c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R605" s="162" t="s">
        <v>270</v>
      </c>
      <c r="AT605" s="162" t="s">
        <v>169</v>
      </c>
      <c r="AU605" s="162" t="s">
        <v>84</v>
      </c>
      <c r="AY605" s="16" t="s">
        <v>167</v>
      </c>
      <c r="BE605" s="163">
        <f>IF(N605="základná",J605,0)</f>
        <v>0</v>
      </c>
      <c r="BF605" s="163">
        <f>IF(N605="znížená",J605,0)</f>
        <v>611.65</v>
      </c>
      <c r="BG605" s="163">
        <f>IF(N605="zákl. prenesená",J605,0)</f>
        <v>0</v>
      </c>
      <c r="BH605" s="163">
        <f>IF(N605="zníž. prenesená",J605,0)</f>
        <v>0</v>
      </c>
      <c r="BI605" s="163">
        <f>IF(N605="nulová",J605,0)</f>
        <v>0</v>
      </c>
      <c r="BJ605" s="16" t="s">
        <v>84</v>
      </c>
      <c r="BK605" s="164">
        <f>ROUND(I605*H605,3)</f>
        <v>611.65</v>
      </c>
      <c r="BL605" s="16" t="s">
        <v>270</v>
      </c>
      <c r="BM605" s="162" t="s">
        <v>1441</v>
      </c>
    </row>
    <row r="606" spans="1:65" s="12" customFormat="1" ht="22.9" customHeight="1">
      <c r="B606" s="139"/>
      <c r="D606" s="140" t="s">
        <v>70</v>
      </c>
      <c r="E606" s="149" t="s">
        <v>1442</v>
      </c>
      <c r="F606" s="149" t="s">
        <v>1443</v>
      </c>
      <c r="J606" s="150">
        <f>BK606</f>
        <v>11613.980000000001</v>
      </c>
      <c r="L606" s="139"/>
      <c r="M606" s="143"/>
      <c r="N606" s="144"/>
      <c r="O606" s="144"/>
      <c r="P606" s="145">
        <f>SUM(P607:P608)</f>
        <v>396.75752999999997</v>
      </c>
      <c r="Q606" s="144"/>
      <c r="R606" s="145">
        <f>SUM(R607:R608)</f>
        <v>5.72212076912</v>
      </c>
      <c r="S606" s="144"/>
      <c r="T606" s="146">
        <f>SUM(T607:T608)</f>
        <v>0</v>
      </c>
      <c r="AR606" s="140" t="s">
        <v>84</v>
      </c>
      <c r="AT606" s="147" t="s">
        <v>70</v>
      </c>
      <c r="AU606" s="147" t="s">
        <v>78</v>
      </c>
      <c r="AY606" s="140" t="s">
        <v>167</v>
      </c>
      <c r="BK606" s="148">
        <f>SUM(BK607:BK608)</f>
        <v>11613.980000000001</v>
      </c>
    </row>
    <row r="607" spans="1:65" s="2" customFormat="1" ht="21.75" customHeight="1">
      <c r="A607" s="28"/>
      <c r="B607" s="151"/>
      <c r="C607" s="152" t="s">
        <v>1444</v>
      </c>
      <c r="D607" s="152" t="s">
        <v>169</v>
      </c>
      <c r="E607" s="153" t="s">
        <v>1445</v>
      </c>
      <c r="F607" s="154" t="s">
        <v>1446</v>
      </c>
      <c r="G607" s="155" t="s">
        <v>212</v>
      </c>
      <c r="H607" s="156">
        <v>397.88</v>
      </c>
      <c r="I607" s="156">
        <v>28.65</v>
      </c>
      <c r="J607" s="156">
        <f>ROUND(I607*H607,3)</f>
        <v>11399.262000000001</v>
      </c>
      <c r="K607" s="157"/>
      <c r="L607" s="29"/>
      <c r="M607" s="158" t="s">
        <v>1</v>
      </c>
      <c r="N607" s="159" t="s">
        <v>37</v>
      </c>
      <c r="O607" s="160">
        <v>0.98099999999999998</v>
      </c>
      <c r="P607" s="160">
        <f>O607*H607</f>
        <v>390.32027999999997</v>
      </c>
      <c r="Q607" s="160">
        <v>1.4381524E-2</v>
      </c>
      <c r="R607" s="160">
        <f>Q607*H607</f>
        <v>5.72212076912</v>
      </c>
      <c r="S607" s="160">
        <v>0</v>
      </c>
      <c r="T607" s="161">
        <f>S607*H607</f>
        <v>0</v>
      </c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R607" s="162" t="s">
        <v>270</v>
      </c>
      <c r="AT607" s="162" t="s">
        <v>169</v>
      </c>
      <c r="AU607" s="162" t="s">
        <v>84</v>
      </c>
      <c r="AY607" s="16" t="s">
        <v>167</v>
      </c>
      <c r="BE607" s="163">
        <f>IF(N607="základná",J607,0)</f>
        <v>0</v>
      </c>
      <c r="BF607" s="163">
        <f>IF(N607="znížená",J607,0)</f>
        <v>11399.262000000001</v>
      </c>
      <c r="BG607" s="163">
        <f>IF(N607="zákl. prenesená",J607,0)</f>
        <v>0</v>
      </c>
      <c r="BH607" s="163">
        <f>IF(N607="zníž. prenesená",J607,0)</f>
        <v>0</v>
      </c>
      <c r="BI607" s="163">
        <f>IF(N607="nulová",J607,0)</f>
        <v>0</v>
      </c>
      <c r="BJ607" s="16" t="s">
        <v>84</v>
      </c>
      <c r="BK607" s="164">
        <f>ROUND(I607*H607,3)</f>
        <v>11399.262000000001</v>
      </c>
      <c r="BL607" s="16" t="s">
        <v>270</v>
      </c>
      <c r="BM607" s="162" t="s">
        <v>1447</v>
      </c>
    </row>
    <row r="608" spans="1:65" s="2" customFormat="1" ht="16.5" customHeight="1">
      <c r="A608" s="28"/>
      <c r="B608" s="151"/>
      <c r="C608" s="152" t="s">
        <v>1448</v>
      </c>
      <c r="D608" s="152" t="s">
        <v>169</v>
      </c>
      <c r="E608" s="153" t="s">
        <v>1449</v>
      </c>
      <c r="F608" s="154" t="s">
        <v>1450</v>
      </c>
      <c r="G608" s="155" t="s">
        <v>294</v>
      </c>
      <c r="H608" s="156">
        <v>5.7220000000000004</v>
      </c>
      <c r="I608" s="156">
        <v>37.524999999999999</v>
      </c>
      <c r="J608" s="156">
        <f>ROUND(I608*H608,3)</f>
        <v>214.71799999999999</v>
      </c>
      <c r="K608" s="157"/>
      <c r="L608" s="29"/>
      <c r="M608" s="158" t="s">
        <v>1</v>
      </c>
      <c r="N608" s="159" t="s">
        <v>37</v>
      </c>
      <c r="O608" s="160">
        <v>1.125</v>
      </c>
      <c r="P608" s="160">
        <f>O608*H608</f>
        <v>6.4372500000000006</v>
      </c>
      <c r="Q608" s="160">
        <v>0</v>
      </c>
      <c r="R608" s="160">
        <f>Q608*H608</f>
        <v>0</v>
      </c>
      <c r="S608" s="160">
        <v>0</v>
      </c>
      <c r="T608" s="161">
        <f>S608*H608</f>
        <v>0</v>
      </c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R608" s="162" t="s">
        <v>270</v>
      </c>
      <c r="AT608" s="162" t="s">
        <v>169</v>
      </c>
      <c r="AU608" s="162" t="s">
        <v>84</v>
      </c>
      <c r="AY608" s="16" t="s">
        <v>167</v>
      </c>
      <c r="BE608" s="163">
        <f>IF(N608="základná",J608,0)</f>
        <v>0</v>
      </c>
      <c r="BF608" s="163">
        <f>IF(N608="znížená",J608,0)</f>
        <v>214.71799999999999</v>
      </c>
      <c r="BG608" s="163">
        <f>IF(N608="zákl. prenesená",J608,0)</f>
        <v>0</v>
      </c>
      <c r="BH608" s="163">
        <f>IF(N608="zníž. prenesená",J608,0)</f>
        <v>0</v>
      </c>
      <c r="BI608" s="163">
        <f>IF(N608="nulová",J608,0)</f>
        <v>0</v>
      </c>
      <c r="BJ608" s="16" t="s">
        <v>84</v>
      </c>
      <c r="BK608" s="164">
        <f>ROUND(I608*H608,3)</f>
        <v>214.71799999999999</v>
      </c>
      <c r="BL608" s="16" t="s">
        <v>270</v>
      </c>
      <c r="BM608" s="162" t="s">
        <v>1451</v>
      </c>
    </row>
    <row r="609" spans="1:65" s="12" customFormat="1" ht="22.9" customHeight="1">
      <c r="B609" s="139"/>
      <c r="D609" s="140" t="s">
        <v>70</v>
      </c>
      <c r="E609" s="149" t="s">
        <v>1452</v>
      </c>
      <c r="F609" s="149" t="s">
        <v>1453</v>
      </c>
      <c r="J609" s="150">
        <f>BK609</f>
        <v>3414.5</v>
      </c>
      <c r="L609" s="139"/>
      <c r="M609" s="143"/>
      <c r="N609" s="144"/>
      <c r="O609" s="144"/>
      <c r="P609" s="145">
        <f>SUM(P610:P622)</f>
        <v>67.473420000000004</v>
      </c>
      <c r="Q609" s="144"/>
      <c r="R609" s="145">
        <f>SUM(R610:R622)</f>
        <v>0.65410219999999997</v>
      </c>
      <c r="S609" s="144"/>
      <c r="T609" s="146">
        <f>SUM(T610:T622)</f>
        <v>0</v>
      </c>
      <c r="AR609" s="140" t="s">
        <v>84</v>
      </c>
      <c r="AT609" s="147" t="s">
        <v>70</v>
      </c>
      <c r="AU609" s="147" t="s">
        <v>78</v>
      </c>
      <c r="AY609" s="140" t="s">
        <v>167</v>
      </c>
      <c r="BK609" s="148">
        <f>SUM(BK610:BK622)</f>
        <v>3414.5</v>
      </c>
    </row>
    <row r="610" spans="1:65" s="2" customFormat="1" ht="16.5" customHeight="1">
      <c r="A610" s="28"/>
      <c r="B610" s="151"/>
      <c r="C610" s="152" t="s">
        <v>1454</v>
      </c>
      <c r="D610" s="152" t="s">
        <v>169</v>
      </c>
      <c r="E610" s="153" t="s">
        <v>1455</v>
      </c>
      <c r="F610" s="154" t="s">
        <v>1456</v>
      </c>
      <c r="G610" s="155" t="s">
        <v>434</v>
      </c>
      <c r="H610" s="156">
        <v>44.4</v>
      </c>
      <c r="I610" s="156">
        <v>10.817</v>
      </c>
      <c r="J610" s="156">
        <f>ROUND(I610*H610,3)</f>
        <v>480.27499999999998</v>
      </c>
      <c r="K610" s="157"/>
      <c r="L610" s="29"/>
      <c r="M610" s="158" t="s">
        <v>1</v>
      </c>
      <c r="N610" s="159" t="s">
        <v>37</v>
      </c>
      <c r="O610" s="160">
        <v>0.29099999999999998</v>
      </c>
      <c r="P610" s="160">
        <f>O610*H610</f>
        <v>12.920399999999999</v>
      </c>
      <c r="Q610" s="160">
        <v>2.7395000000000002E-3</v>
      </c>
      <c r="R610" s="160">
        <f>Q610*H610</f>
        <v>0.1216338</v>
      </c>
      <c r="S610" s="160">
        <v>0</v>
      </c>
      <c r="T610" s="161">
        <f>S610*H610</f>
        <v>0</v>
      </c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R610" s="162" t="s">
        <v>270</v>
      </c>
      <c r="AT610" s="162" t="s">
        <v>169</v>
      </c>
      <c r="AU610" s="162" t="s">
        <v>84</v>
      </c>
      <c r="AY610" s="16" t="s">
        <v>167</v>
      </c>
      <c r="BE610" s="163">
        <f>IF(N610="základná",J610,0)</f>
        <v>0</v>
      </c>
      <c r="BF610" s="163">
        <f>IF(N610="znížená",J610,0)</f>
        <v>480.27499999999998</v>
      </c>
      <c r="BG610" s="163">
        <f>IF(N610="zákl. prenesená",J610,0)</f>
        <v>0</v>
      </c>
      <c r="BH610" s="163">
        <f>IF(N610="zníž. prenesená",J610,0)</f>
        <v>0</v>
      </c>
      <c r="BI610" s="163">
        <f>IF(N610="nulová",J610,0)</f>
        <v>0</v>
      </c>
      <c r="BJ610" s="16" t="s">
        <v>84</v>
      </c>
      <c r="BK610" s="164">
        <f>ROUND(I610*H610,3)</f>
        <v>480.27499999999998</v>
      </c>
      <c r="BL610" s="16" t="s">
        <v>270</v>
      </c>
      <c r="BM610" s="162" t="s">
        <v>1457</v>
      </c>
    </row>
    <row r="611" spans="1:65" s="13" customFormat="1" ht="11.25">
      <c r="B611" s="165"/>
      <c r="D611" s="166" t="s">
        <v>175</v>
      </c>
      <c r="E611" s="167" t="s">
        <v>1</v>
      </c>
      <c r="F611" s="168" t="s">
        <v>1458</v>
      </c>
      <c r="H611" s="169">
        <v>44.4</v>
      </c>
      <c r="L611" s="165"/>
      <c r="M611" s="170"/>
      <c r="N611" s="171"/>
      <c r="O611" s="171"/>
      <c r="P611" s="171"/>
      <c r="Q611" s="171"/>
      <c r="R611" s="171"/>
      <c r="S611" s="171"/>
      <c r="T611" s="172"/>
      <c r="AT611" s="167" t="s">
        <v>175</v>
      </c>
      <c r="AU611" s="167" t="s">
        <v>84</v>
      </c>
      <c r="AV611" s="13" t="s">
        <v>84</v>
      </c>
      <c r="AW611" s="13" t="s">
        <v>29</v>
      </c>
      <c r="AX611" s="13" t="s">
        <v>71</v>
      </c>
      <c r="AY611" s="167" t="s">
        <v>167</v>
      </c>
    </row>
    <row r="612" spans="1:65" s="14" customFormat="1" ht="11.25">
      <c r="B612" s="173"/>
      <c r="D612" s="166" t="s">
        <v>175</v>
      </c>
      <c r="E612" s="174" t="s">
        <v>1</v>
      </c>
      <c r="F612" s="175" t="s">
        <v>178</v>
      </c>
      <c r="H612" s="176">
        <v>44.4</v>
      </c>
      <c r="L612" s="173"/>
      <c r="M612" s="177"/>
      <c r="N612" s="178"/>
      <c r="O612" s="178"/>
      <c r="P612" s="178"/>
      <c r="Q612" s="178"/>
      <c r="R612" s="178"/>
      <c r="S612" s="178"/>
      <c r="T612" s="179"/>
      <c r="AT612" s="174" t="s">
        <v>175</v>
      </c>
      <c r="AU612" s="174" t="s">
        <v>84</v>
      </c>
      <c r="AV612" s="14" t="s">
        <v>173</v>
      </c>
      <c r="AW612" s="14" t="s">
        <v>29</v>
      </c>
      <c r="AX612" s="14" t="s">
        <v>78</v>
      </c>
      <c r="AY612" s="174" t="s">
        <v>167</v>
      </c>
    </row>
    <row r="613" spans="1:65" s="2" customFormat="1" ht="16.5" customHeight="1">
      <c r="A613" s="28"/>
      <c r="B613" s="151"/>
      <c r="C613" s="152" t="s">
        <v>1459</v>
      </c>
      <c r="D613" s="152" t="s">
        <v>169</v>
      </c>
      <c r="E613" s="153" t="s">
        <v>1460</v>
      </c>
      <c r="F613" s="154" t="s">
        <v>1461</v>
      </c>
      <c r="G613" s="155" t="s">
        <v>434</v>
      </c>
      <c r="H613" s="156">
        <v>89.15</v>
      </c>
      <c r="I613" s="156">
        <v>17.54</v>
      </c>
      <c r="J613" s="156">
        <f>ROUND(I613*H613,3)</f>
        <v>1563.691</v>
      </c>
      <c r="K613" s="157"/>
      <c r="L613" s="29"/>
      <c r="M613" s="158" t="s">
        <v>1</v>
      </c>
      <c r="N613" s="159" t="s">
        <v>37</v>
      </c>
      <c r="O613" s="160">
        <v>0.41899999999999998</v>
      </c>
      <c r="P613" s="160">
        <f>O613*H613</f>
        <v>37.353850000000001</v>
      </c>
      <c r="Q613" s="160">
        <v>4.96E-3</v>
      </c>
      <c r="R613" s="160">
        <f>Q613*H613</f>
        <v>0.44218400000000002</v>
      </c>
      <c r="S613" s="160">
        <v>0</v>
      </c>
      <c r="T613" s="161">
        <f>S613*H613</f>
        <v>0</v>
      </c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R613" s="162" t="s">
        <v>270</v>
      </c>
      <c r="AT613" s="162" t="s">
        <v>169</v>
      </c>
      <c r="AU613" s="162" t="s">
        <v>84</v>
      </c>
      <c r="AY613" s="16" t="s">
        <v>167</v>
      </c>
      <c r="BE613" s="163">
        <f>IF(N613="základná",J613,0)</f>
        <v>0</v>
      </c>
      <c r="BF613" s="163">
        <f>IF(N613="znížená",J613,0)</f>
        <v>1563.691</v>
      </c>
      <c r="BG613" s="163">
        <f>IF(N613="zákl. prenesená",J613,0)</f>
        <v>0</v>
      </c>
      <c r="BH613" s="163">
        <f>IF(N613="zníž. prenesená",J613,0)</f>
        <v>0</v>
      </c>
      <c r="BI613" s="163">
        <f>IF(N613="nulová",J613,0)</f>
        <v>0</v>
      </c>
      <c r="BJ613" s="16" t="s">
        <v>84</v>
      </c>
      <c r="BK613" s="164">
        <f>ROUND(I613*H613,3)</f>
        <v>1563.691</v>
      </c>
      <c r="BL613" s="16" t="s">
        <v>270</v>
      </c>
      <c r="BM613" s="162" t="s">
        <v>1462</v>
      </c>
    </row>
    <row r="614" spans="1:65" s="13" customFormat="1" ht="11.25">
      <c r="B614" s="165"/>
      <c r="D614" s="166" t="s">
        <v>175</v>
      </c>
      <c r="E614" s="167" t="s">
        <v>1</v>
      </c>
      <c r="F614" s="168" t="s">
        <v>1463</v>
      </c>
      <c r="H614" s="169">
        <v>89.15</v>
      </c>
      <c r="L614" s="165"/>
      <c r="M614" s="170"/>
      <c r="N614" s="171"/>
      <c r="O614" s="171"/>
      <c r="P614" s="171"/>
      <c r="Q614" s="171"/>
      <c r="R614" s="171"/>
      <c r="S614" s="171"/>
      <c r="T614" s="172"/>
      <c r="AT614" s="167" t="s">
        <v>175</v>
      </c>
      <c r="AU614" s="167" t="s">
        <v>84</v>
      </c>
      <c r="AV614" s="13" t="s">
        <v>84</v>
      </c>
      <c r="AW614" s="13" t="s">
        <v>29</v>
      </c>
      <c r="AX614" s="13" t="s">
        <v>78</v>
      </c>
      <c r="AY614" s="167" t="s">
        <v>167</v>
      </c>
    </row>
    <row r="615" spans="1:65" s="14" customFormat="1" ht="11.25">
      <c r="B615" s="173"/>
      <c r="D615" s="166" t="s">
        <v>175</v>
      </c>
      <c r="E615" s="174" t="s">
        <v>1</v>
      </c>
      <c r="F615" s="175" t="s">
        <v>178</v>
      </c>
      <c r="H615" s="176">
        <v>89.15</v>
      </c>
      <c r="L615" s="173"/>
      <c r="M615" s="177"/>
      <c r="N615" s="178"/>
      <c r="O615" s="178"/>
      <c r="P615" s="178"/>
      <c r="Q615" s="178"/>
      <c r="R615" s="178"/>
      <c r="S615" s="178"/>
      <c r="T615" s="179"/>
      <c r="AT615" s="174" t="s">
        <v>175</v>
      </c>
      <c r="AU615" s="174" t="s">
        <v>84</v>
      </c>
      <c r="AV615" s="14" t="s">
        <v>173</v>
      </c>
      <c r="AW615" s="14" t="s">
        <v>29</v>
      </c>
      <c r="AX615" s="14" t="s">
        <v>71</v>
      </c>
      <c r="AY615" s="174" t="s">
        <v>167</v>
      </c>
    </row>
    <row r="616" spans="1:65" s="2" customFormat="1" ht="16.5" customHeight="1">
      <c r="A616" s="28"/>
      <c r="B616" s="151"/>
      <c r="C616" s="152" t="s">
        <v>1464</v>
      </c>
      <c r="D616" s="152" t="s">
        <v>169</v>
      </c>
      <c r="E616" s="153" t="s">
        <v>1465</v>
      </c>
      <c r="F616" s="154" t="s">
        <v>1466</v>
      </c>
      <c r="G616" s="155" t="s">
        <v>434</v>
      </c>
      <c r="H616" s="156">
        <v>13.9</v>
      </c>
      <c r="I616" s="156">
        <v>16.071999999999999</v>
      </c>
      <c r="J616" s="156">
        <f>ROUND(I616*H616,3)</f>
        <v>223.40100000000001</v>
      </c>
      <c r="K616" s="157"/>
      <c r="L616" s="29"/>
      <c r="M616" s="158" t="s">
        <v>1</v>
      </c>
      <c r="N616" s="159" t="s">
        <v>37</v>
      </c>
      <c r="O616" s="160">
        <v>0.23499999999999999</v>
      </c>
      <c r="P616" s="160">
        <f>O616*H616</f>
        <v>3.2664999999999997</v>
      </c>
      <c r="Q616" s="160">
        <v>1.8450000000000001E-3</v>
      </c>
      <c r="R616" s="160">
        <f>Q616*H616</f>
        <v>2.5645500000000002E-2</v>
      </c>
      <c r="S616" s="160">
        <v>0</v>
      </c>
      <c r="T616" s="161">
        <f>S616*H616</f>
        <v>0</v>
      </c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R616" s="162" t="s">
        <v>270</v>
      </c>
      <c r="AT616" s="162" t="s">
        <v>169</v>
      </c>
      <c r="AU616" s="162" t="s">
        <v>84</v>
      </c>
      <c r="AY616" s="16" t="s">
        <v>167</v>
      </c>
      <c r="BE616" s="163">
        <f>IF(N616="základná",J616,0)</f>
        <v>0</v>
      </c>
      <c r="BF616" s="163">
        <f>IF(N616="znížená",J616,0)</f>
        <v>223.40100000000001</v>
      </c>
      <c r="BG616" s="163">
        <f>IF(N616="zákl. prenesená",J616,0)</f>
        <v>0</v>
      </c>
      <c r="BH616" s="163">
        <f>IF(N616="zníž. prenesená",J616,0)</f>
        <v>0</v>
      </c>
      <c r="BI616" s="163">
        <f>IF(N616="nulová",J616,0)</f>
        <v>0</v>
      </c>
      <c r="BJ616" s="16" t="s">
        <v>84</v>
      </c>
      <c r="BK616" s="164">
        <f>ROUND(I616*H616,3)</f>
        <v>223.40100000000001</v>
      </c>
      <c r="BL616" s="16" t="s">
        <v>270</v>
      </c>
      <c r="BM616" s="162" t="s">
        <v>1467</v>
      </c>
    </row>
    <row r="617" spans="1:65" s="13" customFormat="1" ht="11.25">
      <c r="B617" s="165"/>
      <c r="D617" s="166" t="s">
        <v>175</v>
      </c>
      <c r="E617" s="167" t="s">
        <v>1</v>
      </c>
      <c r="F617" s="168" t="s">
        <v>1468</v>
      </c>
      <c r="H617" s="169">
        <v>13.899999999999999</v>
      </c>
      <c r="L617" s="165"/>
      <c r="M617" s="170"/>
      <c r="N617" s="171"/>
      <c r="O617" s="171"/>
      <c r="P617" s="171"/>
      <c r="Q617" s="171"/>
      <c r="R617" s="171"/>
      <c r="S617" s="171"/>
      <c r="T617" s="172"/>
      <c r="AT617" s="167" t="s">
        <v>175</v>
      </c>
      <c r="AU617" s="167" t="s">
        <v>84</v>
      </c>
      <c r="AV617" s="13" t="s">
        <v>84</v>
      </c>
      <c r="AW617" s="13" t="s">
        <v>29</v>
      </c>
      <c r="AX617" s="13" t="s">
        <v>78</v>
      </c>
      <c r="AY617" s="167" t="s">
        <v>167</v>
      </c>
    </row>
    <row r="618" spans="1:65" s="2" customFormat="1" ht="16.5" customHeight="1">
      <c r="A618" s="28"/>
      <c r="B618" s="151"/>
      <c r="C618" s="152" t="s">
        <v>1469</v>
      </c>
      <c r="D618" s="152" t="s">
        <v>169</v>
      </c>
      <c r="E618" s="153" t="s">
        <v>1470</v>
      </c>
      <c r="F618" s="154" t="s">
        <v>1471</v>
      </c>
      <c r="G618" s="155" t="s">
        <v>245</v>
      </c>
      <c r="H618" s="156">
        <v>4</v>
      </c>
      <c r="I618" s="156">
        <v>19.41</v>
      </c>
      <c r="J618" s="156">
        <f>ROUND(I618*H618,3)</f>
        <v>77.64</v>
      </c>
      <c r="K618" s="157"/>
      <c r="L618" s="29"/>
      <c r="M618" s="158" t="s">
        <v>1</v>
      </c>
      <c r="N618" s="159" t="s">
        <v>37</v>
      </c>
      <c r="O618" s="160">
        <v>0.19500000000000001</v>
      </c>
      <c r="P618" s="160">
        <f>O618*H618</f>
        <v>0.78</v>
      </c>
      <c r="Q618" s="160">
        <v>4.35E-4</v>
      </c>
      <c r="R618" s="160">
        <f>Q618*H618</f>
        <v>1.74E-3</v>
      </c>
      <c r="S618" s="160">
        <v>0</v>
      </c>
      <c r="T618" s="161">
        <f>S618*H618</f>
        <v>0</v>
      </c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R618" s="162" t="s">
        <v>270</v>
      </c>
      <c r="AT618" s="162" t="s">
        <v>169</v>
      </c>
      <c r="AU618" s="162" t="s">
        <v>84</v>
      </c>
      <c r="AY618" s="16" t="s">
        <v>167</v>
      </c>
      <c r="BE618" s="163">
        <f>IF(N618="základná",J618,0)</f>
        <v>0</v>
      </c>
      <c r="BF618" s="163">
        <f>IF(N618="znížená",J618,0)</f>
        <v>77.64</v>
      </c>
      <c r="BG618" s="163">
        <f>IF(N618="zákl. prenesená",J618,0)</f>
        <v>0</v>
      </c>
      <c r="BH618" s="163">
        <f>IF(N618="zníž. prenesená",J618,0)</f>
        <v>0</v>
      </c>
      <c r="BI618" s="163">
        <f>IF(N618="nulová",J618,0)</f>
        <v>0</v>
      </c>
      <c r="BJ618" s="16" t="s">
        <v>84</v>
      </c>
      <c r="BK618" s="164">
        <f>ROUND(I618*H618,3)</f>
        <v>77.64</v>
      </c>
      <c r="BL618" s="16" t="s">
        <v>270</v>
      </c>
      <c r="BM618" s="162" t="s">
        <v>1472</v>
      </c>
    </row>
    <row r="619" spans="1:65" s="2" customFormat="1" ht="16.5" customHeight="1">
      <c r="A619" s="28"/>
      <c r="B619" s="151"/>
      <c r="C619" s="152" t="s">
        <v>1473</v>
      </c>
      <c r="D619" s="152" t="s">
        <v>169</v>
      </c>
      <c r="E619" s="153" t="s">
        <v>1474</v>
      </c>
      <c r="F619" s="154" t="s">
        <v>1475</v>
      </c>
      <c r="G619" s="155" t="s">
        <v>245</v>
      </c>
      <c r="H619" s="156">
        <v>4</v>
      </c>
      <c r="I619" s="156">
        <v>43.656999999999996</v>
      </c>
      <c r="J619" s="156">
        <f>ROUND(I619*H619,3)</f>
        <v>174.62799999999999</v>
      </c>
      <c r="K619" s="157"/>
      <c r="L619" s="29"/>
      <c r="M619" s="158" t="s">
        <v>1</v>
      </c>
      <c r="N619" s="159" t="s">
        <v>37</v>
      </c>
      <c r="O619" s="160">
        <v>0.17499999999999999</v>
      </c>
      <c r="P619" s="160">
        <f>O619*H619</f>
        <v>0.7</v>
      </c>
      <c r="Q619" s="160">
        <v>4.35E-4</v>
      </c>
      <c r="R619" s="160">
        <f>Q619*H619</f>
        <v>1.74E-3</v>
      </c>
      <c r="S619" s="160">
        <v>0</v>
      </c>
      <c r="T619" s="161">
        <f>S619*H619</f>
        <v>0</v>
      </c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R619" s="162" t="s">
        <v>270</v>
      </c>
      <c r="AT619" s="162" t="s">
        <v>169</v>
      </c>
      <c r="AU619" s="162" t="s">
        <v>84</v>
      </c>
      <c r="AY619" s="16" t="s">
        <v>167</v>
      </c>
      <c r="BE619" s="163">
        <f>IF(N619="základná",J619,0)</f>
        <v>0</v>
      </c>
      <c r="BF619" s="163">
        <f>IF(N619="znížená",J619,0)</f>
        <v>174.62799999999999</v>
      </c>
      <c r="BG619" s="163">
        <f>IF(N619="zákl. prenesená",J619,0)</f>
        <v>0</v>
      </c>
      <c r="BH619" s="163">
        <f>IF(N619="zníž. prenesená",J619,0)</f>
        <v>0</v>
      </c>
      <c r="BI619" s="163">
        <f>IF(N619="nulová",J619,0)</f>
        <v>0</v>
      </c>
      <c r="BJ619" s="16" t="s">
        <v>84</v>
      </c>
      <c r="BK619" s="164">
        <f>ROUND(I619*H619,3)</f>
        <v>174.62799999999999</v>
      </c>
      <c r="BL619" s="16" t="s">
        <v>270</v>
      </c>
      <c r="BM619" s="162" t="s">
        <v>1476</v>
      </c>
    </row>
    <row r="620" spans="1:65" s="2" customFormat="1" ht="21.75" customHeight="1">
      <c r="A620" s="28"/>
      <c r="B620" s="151"/>
      <c r="C620" s="152" t="s">
        <v>1477</v>
      </c>
      <c r="D620" s="152" t="s">
        <v>169</v>
      </c>
      <c r="E620" s="153" t="s">
        <v>1478</v>
      </c>
      <c r="F620" s="154" t="s">
        <v>1479</v>
      </c>
      <c r="G620" s="155" t="s">
        <v>434</v>
      </c>
      <c r="H620" s="156">
        <v>57.05</v>
      </c>
      <c r="I620" s="156">
        <v>14.442</v>
      </c>
      <c r="J620" s="156">
        <f>ROUND(I620*H620,3)</f>
        <v>823.91600000000005</v>
      </c>
      <c r="K620" s="157"/>
      <c r="L620" s="29"/>
      <c r="M620" s="158" t="s">
        <v>1</v>
      </c>
      <c r="N620" s="159" t="s">
        <v>37</v>
      </c>
      <c r="O620" s="160">
        <v>0.155</v>
      </c>
      <c r="P620" s="160">
        <f>O620*H620</f>
        <v>8.8427499999999988</v>
      </c>
      <c r="Q620" s="160">
        <v>1.0579999999999999E-3</v>
      </c>
      <c r="R620" s="160">
        <f>Q620*H620</f>
        <v>6.0358899999999993E-2</v>
      </c>
      <c r="S620" s="160">
        <v>0</v>
      </c>
      <c r="T620" s="161">
        <f>S620*H620</f>
        <v>0</v>
      </c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R620" s="162" t="s">
        <v>270</v>
      </c>
      <c r="AT620" s="162" t="s">
        <v>169</v>
      </c>
      <c r="AU620" s="162" t="s">
        <v>84</v>
      </c>
      <c r="AY620" s="16" t="s">
        <v>167</v>
      </c>
      <c r="BE620" s="163">
        <f>IF(N620="základná",J620,0)</f>
        <v>0</v>
      </c>
      <c r="BF620" s="163">
        <f>IF(N620="znížená",J620,0)</f>
        <v>823.91600000000005</v>
      </c>
      <c r="BG620" s="163">
        <f>IF(N620="zákl. prenesená",J620,0)</f>
        <v>0</v>
      </c>
      <c r="BH620" s="163">
        <f>IF(N620="zníž. prenesená",J620,0)</f>
        <v>0</v>
      </c>
      <c r="BI620" s="163">
        <f>IF(N620="nulová",J620,0)</f>
        <v>0</v>
      </c>
      <c r="BJ620" s="16" t="s">
        <v>84</v>
      </c>
      <c r="BK620" s="164">
        <f>ROUND(I620*H620,3)</f>
        <v>823.91600000000005</v>
      </c>
      <c r="BL620" s="16" t="s">
        <v>270</v>
      </c>
      <c r="BM620" s="162" t="s">
        <v>1480</v>
      </c>
    </row>
    <row r="621" spans="1:65" s="2" customFormat="1" ht="21.75" customHeight="1">
      <c r="A621" s="28"/>
      <c r="B621" s="151"/>
      <c r="C621" s="152" t="s">
        <v>1481</v>
      </c>
      <c r="D621" s="152" t="s">
        <v>169</v>
      </c>
      <c r="E621" s="153" t="s">
        <v>1482</v>
      </c>
      <c r="F621" s="154" t="s">
        <v>1483</v>
      </c>
      <c r="G621" s="155" t="s">
        <v>245</v>
      </c>
      <c r="H621" s="156">
        <v>4</v>
      </c>
      <c r="I621" s="156">
        <v>10.855</v>
      </c>
      <c r="J621" s="156">
        <f>ROUND(I621*H621,3)</f>
        <v>43.42</v>
      </c>
      <c r="K621" s="157"/>
      <c r="L621" s="29"/>
      <c r="M621" s="158" t="s">
        <v>1</v>
      </c>
      <c r="N621" s="159" t="s">
        <v>37</v>
      </c>
      <c r="O621" s="160">
        <v>0.17</v>
      </c>
      <c r="P621" s="160">
        <f>O621*H621</f>
        <v>0.68</v>
      </c>
      <c r="Q621" s="160">
        <v>2.0000000000000001E-4</v>
      </c>
      <c r="R621" s="160">
        <f>Q621*H621</f>
        <v>8.0000000000000004E-4</v>
      </c>
      <c r="S621" s="160">
        <v>0</v>
      </c>
      <c r="T621" s="161">
        <f>S621*H621</f>
        <v>0</v>
      </c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R621" s="162" t="s">
        <v>270</v>
      </c>
      <c r="AT621" s="162" t="s">
        <v>169</v>
      </c>
      <c r="AU621" s="162" t="s">
        <v>84</v>
      </c>
      <c r="AY621" s="16" t="s">
        <v>167</v>
      </c>
      <c r="BE621" s="163">
        <f>IF(N621="základná",J621,0)</f>
        <v>0</v>
      </c>
      <c r="BF621" s="163">
        <f>IF(N621="znížená",J621,0)</f>
        <v>43.42</v>
      </c>
      <c r="BG621" s="163">
        <f>IF(N621="zákl. prenesená",J621,0)</f>
        <v>0</v>
      </c>
      <c r="BH621" s="163">
        <f>IF(N621="zníž. prenesená",J621,0)</f>
        <v>0</v>
      </c>
      <c r="BI621" s="163">
        <f>IF(N621="nulová",J621,0)</f>
        <v>0</v>
      </c>
      <c r="BJ621" s="16" t="s">
        <v>84</v>
      </c>
      <c r="BK621" s="164">
        <f>ROUND(I621*H621,3)</f>
        <v>43.42</v>
      </c>
      <c r="BL621" s="16" t="s">
        <v>270</v>
      </c>
      <c r="BM621" s="162" t="s">
        <v>1484</v>
      </c>
    </row>
    <row r="622" spans="1:65" s="2" customFormat="1" ht="21.75" customHeight="1">
      <c r="A622" s="28"/>
      <c r="B622" s="151"/>
      <c r="C622" s="152" t="s">
        <v>1485</v>
      </c>
      <c r="D622" s="152" t="s">
        <v>169</v>
      </c>
      <c r="E622" s="153" t="s">
        <v>1486</v>
      </c>
      <c r="F622" s="154" t="s">
        <v>1487</v>
      </c>
      <c r="G622" s="155" t="s">
        <v>294</v>
      </c>
      <c r="H622" s="156">
        <v>0.65400000000000003</v>
      </c>
      <c r="I622" s="156">
        <v>42.093000000000004</v>
      </c>
      <c r="J622" s="156">
        <f>ROUND(I622*H622,3)</f>
        <v>27.529</v>
      </c>
      <c r="K622" s="157"/>
      <c r="L622" s="29"/>
      <c r="M622" s="158" t="s">
        <v>1</v>
      </c>
      <c r="N622" s="159" t="s">
        <v>37</v>
      </c>
      <c r="O622" s="160">
        <v>4.4800000000000004</v>
      </c>
      <c r="P622" s="160">
        <f>O622*H622</f>
        <v>2.9299200000000005</v>
      </c>
      <c r="Q622" s="160">
        <v>0</v>
      </c>
      <c r="R622" s="160">
        <f>Q622*H622</f>
        <v>0</v>
      </c>
      <c r="S622" s="160">
        <v>0</v>
      </c>
      <c r="T622" s="161">
        <f>S622*H622</f>
        <v>0</v>
      </c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R622" s="162" t="s">
        <v>270</v>
      </c>
      <c r="AT622" s="162" t="s">
        <v>169</v>
      </c>
      <c r="AU622" s="162" t="s">
        <v>84</v>
      </c>
      <c r="AY622" s="16" t="s">
        <v>167</v>
      </c>
      <c r="BE622" s="163">
        <f>IF(N622="základná",J622,0)</f>
        <v>0</v>
      </c>
      <c r="BF622" s="163">
        <f>IF(N622="znížená",J622,0)</f>
        <v>27.529</v>
      </c>
      <c r="BG622" s="163">
        <f>IF(N622="zákl. prenesená",J622,0)</f>
        <v>0</v>
      </c>
      <c r="BH622" s="163">
        <f>IF(N622="zníž. prenesená",J622,0)</f>
        <v>0</v>
      </c>
      <c r="BI622" s="163">
        <f>IF(N622="nulová",J622,0)</f>
        <v>0</v>
      </c>
      <c r="BJ622" s="16" t="s">
        <v>84</v>
      </c>
      <c r="BK622" s="164">
        <f>ROUND(I622*H622,3)</f>
        <v>27.529</v>
      </c>
      <c r="BL622" s="16" t="s">
        <v>270</v>
      </c>
      <c r="BM622" s="162" t="s">
        <v>1488</v>
      </c>
    </row>
    <row r="623" spans="1:65" s="12" customFormat="1" ht="22.9" customHeight="1">
      <c r="B623" s="139"/>
      <c r="D623" s="140" t="s">
        <v>70</v>
      </c>
      <c r="E623" s="149" t="s">
        <v>1489</v>
      </c>
      <c r="F623" s="149" t="s">
        <v>1490</v>
      </c>
      <c r="J623" s="150">
        <f>BK623</f>
        <v>8267.9519999999993</v>
      </c>
      <c r="L623" s="139"/>
      <c r="M623" s="143"/>
      <c r="N623" s="144"/>
      <c r="O623" s="144"/>
      <c r="P623" s="145">
        <f>SUM(P624:P638)</f>
        <v>91.479940999999982</v>
      </c>
      <c r="Q623" s="144"/>
      <c r="R623" s="145">
        <f>SUM(R624:R638)</f>
        <v>0.97716271679999989</v>
      </c>
      <c r="S623" s="144"/>
      <c r="T623" s="146">
        <f>SUM(T624:T638)</f>
        <v>0</v>
      </c>
      <c r="AR623" s="140" t="s">
        <v>84</v>
      </c>
      <c r="AT623" s="147" t="s">
        <v>70</v>
      </c>
      <c r="AU623" s="147" t="s">
        <v>78</v>
      </c>
      <c r="AY623" s="140" t="s">
        <v>167</v>
      </c>
      <c r="BK623" s="148">
        <f>SUM(BK624:BK638)</f>
        <v>8267.9519999999993</v>
      </c>
    </row>
    <row r="624" spans="1:65" s="2" customFormat="1" ht="21.75" customHeight="1">
      <c r="A624" s="28"/>
      <c r="B624" s="151"/>
      <c r="C624" s="152" t="s">
        <v>1491</v>
      </c>
      <c r="D624" s="152" t="s">
        <v>169</v>
      </c>
      <c r="E624" s="153" t="s">
        <v>1492</v>
      </c>
      <c r="F624" s="154" t="s">
        <v>1493</v>
      </c>
      <c r="G624" s="155" t="s">
        <v>245</v>
      </c>
      <c r="H624" s="156">
        <v>1</v>
      </c>
      <c r="I624" s="156">
        <v>18.712</v>
      </c>
      <c r="J624" s="156">
        <f>ROUND(I624*H624,3)</f>
        <v>18.712</v>
      </c>
      <c r="K624" s="157"/>
      <c r="L624" s="29"/>
      <c r="M624" s="158" t="s">
        <v>1</v>
      </c>
      <c r="N624" s="159" t="s">
        <v>37</v>
      </c>
      <c r="O624" s="160">
        <v>0.32800000000000001</v>
      </c>
      <c r="P624" s="160">
        <f>O624*H624</f>
        <v>0.32800000000000001</v>
      </c>
      <c r="Q624" s="160">
        <v>2.171512E-3</v>
      </c>
      <c r="R624" s="160">
        <f>Q624*H624</f>
        <v>2.171512E-3</v>
      </c>
      <c r="S624" s="160">
        <v>0</v>
      </c>
      <c r="T624" s="161">
        <f>S624*H624</f>
        <v>0</v>
      </c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R624" s="162" t="s">
        <v>270</v>
      </c>
      <c r="AT624" s="162" t="s">
        <v>169</v>
      </c>
      <c r="AU624" s="162" t="s">
        <v>84</v>
      </c>
      <c r="AY624" s="16" t="s">
        <v>167</v>
      </c>
      <c r="BE624" s="163">
        <f>IF(N624="základná",J624,0)</f>
        <v>0</v>
      </c>
      <c r="BF624" s="163">
        <f>IF(N624="znížená",J624,0)</f>
        <v>18.712</v>
      </c>
      <c r="BG624" s="163">
        <f>IF(N624="zákl. prenesená",J624,0)</f>
        <v>0</v>
      </c>
      <c r="BH624" s="163">
        <f>IF(N624="zníž. prenesená",J624,0)</f>
        <v>0</v>
      </c>
      <c r="BI624" s="163">
        <f>IF(N624="nulová",J624,0)</f>
        <v>0</v>
      </c>
      <c r="BJ624" s="16" t="s">
        <v>84</v>
      </c>
      <c r="BK624" s="164">
        <f>ROUND(I624*H624,3)</f>
        <v>18.712</v>
      </c>
      <c r="BL624" s="16" t="s">
        <v>270</v>
      </c>
      <c r="BM624" s="162" t="s">
        <v>1494</v>
      </c>
    </row>
    <row r="625" spans="1:65" s="2" customFormat="1" ht="16.5" customHeight="1">
      <c r="A625" s="28"/>
      <c r="B625" s="151"/>
      <c r="C625" s="180" t="s">
        <v>1495</v>
      </c>
      <c r="D625" s="180" t="s">
        <v>209</v>
      </c>
      <c r="E625" s="181" t="s">
        <v>1496</v>
      </c>
      <c r="F625" s="182" t="s">
        <v>1497</v>
      </c>
      <c r="G625" s="183" t="s">
        <v>245</v>
      </c>
      <c r="H625" s="184">
        <v>1</v>
      </c>
      <c r="I625" s="184">
        <v>354.12099999999998</v>
      </c>
      <c r="J625" s="184">
        <f>ROUND(I625*H625,3)</f>
        <v>354.12099999999998</v>
      </c>
      <c r="K625" s="185"/>
      <c r="L625" s="186"/>
      <c r="M625" s="187" t="s">
        <v>1</v>
      </c>
      <c r="N625" s="188" t="s">
        <v>37</v>
      </c>
      <c r="O625" s="160">
        <v>0</v>
      </c>
      <c r="P625" s="160">
        <f>O625*H625</f>
        <v>0</v>
      </c>
      <c r="Q625" s="160">
        <v>5.5870000000000003E-2</v>
      </c>
      <c r="R625" s="160">
        <f>Q625*H625</f>
        <v>5.5870000000000003E-2</v>
      </c>
      <c r="S625" s="160">
        <v>0</v>
      </c>
      <c r="T625" s="161">
        <f>S625*H625</f>
        <v>0</v>
      </c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R625" s="162" t="s">
        <v>368</v>
      </c>
      <c r="AT625" s="162" t="s">
        <v>209</v>
      </c>
      <c r="AU625" s="162" t="s">
        <v>84</v>
      </c>
      <c r="AY625" s="16" t="s">
        <v>167</v>
      </c>
      <c r="BE625" s="163">
        <f>IF(N625="základná",J625,0)</f>
        <v>0</v>
      </c>
      <c r="BF625" s="163">
        <f>IF(N625="znížená",J625,0)</f>
        <v>354.12099999999998</v>
      </c>
      <c r="BG625" s="163">
        <f>IF(N625="zákl. prenesená",J625,0)</f>
        <v>0</v>
      </c>
      <c r="BH625" s="163">
        <f>IF(N625="zníž. prenesená",J625,0)</f>
        <v>0</v>
      </c>
      <c r="BI625" s="163">
        <f>IF(N625="nulová",J625,0)</f>
        <v>0</v>
      </c>
      <c r="BJ625" s="16" t="s">
        <v>84</v>
      </c>
      <c r="BK625" s="164">
        <f>ROUND(I625*H625,3)</f>
        <v>354.12099999999998</v>
      </c>
      <c r="BL625" s="16" t="s">
        <v>270</v>
      </c>
      <c r="BM625" s="162" t="s">
        <v>1498</v>
      </c>
    </row>
    <row r="626" spans="1:65" s="2" customFormat="1" ht="21.75" customHeight="1">
      <c r="A626" s="28"/>
      <c r="B626" s="151"/>
      <c r="C626" s="152" t="s">
        <v>1499</v>
      </c>
      <c r="D626" s="152" t="s">
        <v>169</v>
      </c>
      <c r="E626" s="153" t="s">
        <v>1500</v>
      </c>
      <c r="F626" s="154" t="s">
        <v>1501</v>
      </c>
      <c r="G626" s="155" t="s">
        <v>245</v>
      </c>
      <c r="H626" s="156">
        <v>23</v>
      </c>
      <c r="I626" s="156">
        <v>10.691000000000001</v>
      </c>
      <c r="J626" s="156">
        <f>ROUND(I626*H626,3)</f>
        <v>245.893</v>
      </c>
      <c r="K626" s="157"/>
      <c r="L626" s="29"/>
      <c r="M626" s="158" t="s">
        <v>1</v>
      </c>
      <c r="N626" s="159" t="s">
        <v>37</v>
      </c>
      <c r="O626" s="160">
        <v>1.1160000000000001</v>
      </c>
      <c r="P626" s="160">
        <f>O626*H626</f>
        <v>25.668000000000003</v>
      </c>
      <c r="Q626" s="160">
        <v>0</v>
      </c>
      <c r="R626" s="160">
        <f>Q626*H626</f>
        <v>0</v>
      </c>
      <c r="S626" s="160">
        <v>0</v>
      </c>
      <c r="T626" s="161">
        <f>S626*H626</f>
        <v>0</v>
      </c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R626" s="162" t="s">
        <v>270</v>
      </c>
      <c r="AT626" s="162" t="s">
        <v>169</v>
      </c>
      <c r="AU626" s="162" t="s">
        <v>84</v>
      </c>
      <c r="AY626" s="16" t="s">
        <v>167</v>
      </c>
      <c r="BE626" s="163">
        <f>IF(N626="základná",J626,0)</f>
        <v>0</v>
      </c>
      <c r="BF626" s="163">
        <f>IF(N626="znížená",J626,0)</f>
        <v>245.893</v>
      </c>
      <c r="BG626" s="163">
        <f>IF(N626="zákl. prenesená",J626,0)</f>
        <v>0</v>
      </c>
      <c r="BH626" s="163">
        <f>IF(N626="zníž. prenesená",J626,0)</f>
        <v>0</v>
      </c>
      <c r="BI626" s="163">
        <f>IF(N626="nulová",J626,0)</f>
        <v>0</v>
      </c>
      <c r="BJ626" s="16" t="s">
        <v>84</v>
      </c>
      <c r="BK626" s="164">
        <f>ROUND(I626*H626,3)</f>
        <v>245.893</v>
      </c>
      <c r="BL626" s="16" t="s">
        <v>270</v>
      </c>
      <c r="BM626" s="162" t="s">
        <v>1502</v>
      </c>
    </row>
    <row r="627" spans="1:65" s="13" customFormat="1" ht="11.25">
      <c r="B627" s="165"/>
      <c r="D627" s="166" t="s">
        <v>175</v>
      </c>
      <c r="E627" s="167" t="s">
        <v>1</v>
      </c>
      <c r="F627" s="168" t="s">
        <v>1503</v>
      </c>
      <c r="H627" s="169">
        <v>23</v>
      </c>
      <c r="L627" s="165"/>
      <c r="M627" s="170"/>
      <c r="N627" s="171"/>
      <c r="O627" s="171"/>
      <c r="P627" s="171"/>
      <c r="Q627" s="171"/>
      <c r="R627" s="171"/>
      <c r="S627" s="171"/>
      <c r="T627" s="172"/>
      <c r="AT627" s="167" t="s">
        <v>175</v>
      </c>
      <c r="AU627" s="167" t="s">
        <v>84</v>
      </c>
      <c r="AV627" s="13" t="s">
        <v>84</v>
      </c>
      <c r="AW627" s="13" t="s">
        <v>29</v>
      </c>
      <c r="AX627" s="13" t="s">
        <v>78</v>
      </c>
      <c r="AY627" s="167" t="s">
        <v>167</v>
      </c>
    </row>
    <row r="628" spans="1:65" s="2" customFormat="1" ht="21.75" customHeight="1">
      <c r="A628" s="28"/>
      <c r="B628" s="151"/>
      <c r="C628" s="180" t="s">
        <v>1504</v>
      </c>
      <c r="D628" s="180" t="s">
        <v>209</v>
      </c>
      <c r="E628" s="181" t="s">
        <v>1505</v>
      </c>
      <c r="F628" s="182" t="s">
        <v>1506</v>
      </c>
      <c r="G628" s="183" t="s">
        <v>245</v>
      </c>
      <c r="H628" s="184">
        <v>21</v>
      </c>
      <c r="I628" s="184">
        <v>125.206</v>
      </c>
      <c r="J628" s="184">
        <f t="shared" ref="J628:J638" si="100">ROUND(I628*H628,3)</f>
        <v>2629.326</v>
      </c>
      <c r="K628" s="185"/>
      <c r="L628" s="186"/>
      <c r="M628" s="187" t="s">
        <v>1</v>
      </c>
      <c r="N628" s="188" t="s">
        <v>37</v>
      </c>
      <c r="O628" s="160">
        <v>0</v>
      </c>
      <c r="P628" s="160">
        <f t="shared" ref="P628:P638" si="101">O628*H628</f>
        <v>0</v>
      </c>
      <c r="Q628" s="160">
        <v>1.7999999999999999E-2</v>
      </c>
      <c r="R628" s="160">
        <f t="shared" ref="R628:R638" si="102">Q628*H628</f>
        <v>0.37799999999999995</v>
      </c>
      <c r="S628" s="160">
        <v>0</v>
      </c>
      <c r="T628" s="161">
        <f t="shared" ref="T628:T638" si="103">S628*H628</f>
        <v>0</v>
      </c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R628" s="162" t="s">
        <v>368</v>
      </c>
      <c r="AT628" s="162" t="s">
        <v>209</v>
      </c>
      <c r="AU628" s="162" t="s">
        <v>84</v>
      </c>
      <c r="AY628" s="16" t="s">
        <v>167</v>
      </c>
      <c r="BE628" s="163">
        <f t="shared" ref="BE628:BE638" si="104">IF(N628="základná",J628,0)</f>
        <v>0</v>
      </c>
      <c r="BF628" s="163">
        <f t="shared" ref="BF628:BF638" si="105">IF(N628="znížená",J628,0)</f>
        <v>2629.326</v>
      </c>
      <c r="BG628" s="163">
        <f t="shared" ref="BG628:BG638" si="106">IF(N628="zákl. prenesená",J628,0)</f>
        <v>0</v>
      </c>
      <c r="BH628" s="163">
        <f t="shared" ref="BH628:BH638" si="107">IF(N628="zníž. prenesená",J628,0)</f>
        <v>0</v>
      </c>
      <c r="BI628" s="163">
        <f t="shared" ref="BI628:BI638" si="108">IF(N628="nulová",J628,0)</f>
        <v>0</v>
      </c>
      <c r="BJ628" s="16" t="s">
        <v>84</v>
      </c>
      <c r="BK628" s="164">
        <f t="shared" ref="BK628:BK638" si="109">ROUND(I628*H628,3)</f>
        <v>2629.326</v>
      </c>
      <c r="BL628" s="16" t="s">
        <v>270</v>
      </c>
      <c r="BM628" s="162" t="s">
        <v>1507</v>
      </c>
    </row>
    <row r="629" spans="1:65" s="2" customFormat="1" ht="21.75" customHeight="1">
      <c r="A629" s="28"/>
      <c r="B629" s="151"/>
      <c r="C629" s="180" t="s">
        <v>1508</v>
      </c>
      <c r="D629" s="180" t="s">
        <v>209</v>
      </c>
      <c r="E629" s="181" t="s">
        <v>1509</v>
      </c>
      <c r="F629" s="182" t="s">
        <v>1510</v>
      </c>
      <c r="G629" s="183" t="s">
        <v>245</v>
      </c>
      <c r="H629" s="184">
        <v>1</v>
      </c>
      <c r="I629" s="184">
        <v>187.65</v>
      </c>
      <c r="J629" s="184">
        <f t="shared" si="100"/>
        <v>187.65</v>
      </c>
      <c r="K629" s="185"/>
      <c r="L629" s="186"/>
      <c r="M629" s="187" t="s">
        <v>1</v>
      </c>
      <c r="N629" s="188" t="s">
        <v>37</v>
      </c>
      <c r="O629" s="160">
        <v>0</v>
      </c>
      <c r="P629" s="160">
        <f t="shared" si="101"/>
        <v>0</v>
      </c>
      <c r="Q629" s="160">
        <v>1.7999999999999999E-2</v>
      </c>
      <c r="R629" s="160">
        <f t="shared" si="102"/>
        <v>1.7999999999999999E-2</v>
      </c>
      <c r="S629" s="160">
        <v>0</v>
      </c>
      <c r="T629" s="161">
        <f t="shared" si="103"/>
        <v>0</v>
      </c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R629" s="162" t="s">
        <v>368</v>
      </c>
      <c r="AT629" s="162" t="s">
        <v>209</v>
      </c>
      <c r="AU629" s="162" t="s">
        <v>84</v>
      </c>
      <c r="AY629" s="16" t="s">
        <v>167</v>
      </c>
      <c r="BE629" s="163">
        <f t="shared" si="104"/>
        <v>0</v>
      </c>
      <c r="BF629" s="163">
        <f t="shared" si="105"/>
        <v>187.65</v>
      </c>
      <c r="BG629" s="163">
        <f t="shared" si="106"/>
        <v>0</v>
      </c>
      <c r="BH629" s="163">
        <f t="shared" si="107"/>
        <v>0</v>
      </c>
      <c r="BI629" s="163">
        <f t="shared" si="108"/>
        <v>0</v>
      </c>
      <c r="BJ629" s="16" t="s">
        <v>84</v>
      </c>
      <c r="BK629" s="164">
        <f t="shared" si="109"/>
        <v>187.65</v>
      </c>
      <c r="BL629" s="16" t="s">
        <v>270</v>
      </c>
      <c r="BM629" s="162" t="s">
        <v>1511</v>
      </c>
    </row>
    <row r="630" spans="1:65" s="2" customFormat="1" ht="16.5" customHeight="1">
      <c r="A630" s="28"/>
      <c r="B630" s="151"/>
      <c r="C630" s="180" t="s">
        <v>1512</v>
      </c>
      <c r="D630" s="180" t="s">
        <v>209</v>
      </c>
      <c r="E630" s="181" t="s">
        <v>1513</v>
      </c>
      <c r="F630" s="182" t="s">
        <v>1514</v>
      </c>
      <c r="G630" s="183" t="s">
        <v>245</v>
      </c>
      <c r="H630" s="184">
        <v>1</v>
      </c>
      <c r="I630" s="184">
        <v>556.90899999999999</v>
      </c>
      <c r="J630" s="184">
        <f t="shared" si="100"/>
        <v>556.90899999999999</v>
      </c>
      <c r="K630" s="185"/>
      <c r="L630" s="186"/>
      <c r="M630" s="187" t="s">
        <v>1</v>
      </c>
      <c r="N630" s="188" t="s">
        <v>37</v>
      </c>
      <c r="O630" s="160">
        <v>0</v>
      </c>
      <c r="P630" s="160">
        <f t="shared" si="101"/>
        <v>0</v>
      </c>
      <c r="Q630" s="160">
        <v>1.7999999999999999E-2</v>
      </c>
      <c r="R630" s="160">
        <f t="shared" si="102"/>
        <v>1.7999999999999999E-2</v>
      </c>
      <c r="S630" s="160">
        <v>0</v>
      </c>
      <c r="T630" s="161">
        <f t="shared" si="103"/>
        <v>0</v>
      </c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R630" s="162" t="s">
        <v>368</v>
      </c>
      <c r="AT630" s="162" t="s">
        <v>209</v>
      </c>
      <c r="AU630" s="162" t="s">
        <v>84</v>
      </c>
      <c r="AY630" s="16" t="s">
        <v>167</v>
      </c>
      <c r="BE630" s="163">
        <f t="shared" si="104"/>
        <v>0</v>
      </c>
      <c r="BF630" s="163">
        <f t="shared" si="105"/>
        <v>556.90899999999999</v>
      </c>
      <c r="BG630" s="163">
        <f t="shared" si="106"/>
        <v>0</v>
      </c>
      <c r="BH630" s="163">
        <f t="shared" si="107"/>
        <v>0</v>
      </c>
      <c r="BI630" s="163">
        <f t="shared" si="108"/>
        <v>0</v>
      </c>
      <c r="BJ630" s="16" t="s">
        <v>84</v>
      </c>
      <c r="BK630" s="164">
        <f t="shared" si="109"/>
        <v>556.90899999999999</v>
      </c>
      <c r="BL630" s="16" t="s">
        <v>270</v>
      </c>
      <c r="BM630" s="162" t="s">
        <v>1515</v>
      </c>
    </row>
    <row r="631" spans="1:65" s="2" customFormat="1" ht="21.75" customHeight="1">
      <c r="A631" s="28"/>
      <c r="B631" s="151"/>
      <c r="C631" s="152" t="s">
        <v>1516</v>
      </c>
      <c r="D631" s="152" t="s">
        <v>169</v>
      </c>
      <c r="E631" s="153" t="s">
        <v>1517</v>
      </c>
      <c r="F631" s="154" t="s">
        <v>1518</v>
      </c>
      <c r="G631" s="155" t="s">
        <v>245</v>
      </c>
      <c r="H631" s="156">
        <v>1</v>
      </c>
      <c r="I631" s="156">
        <v>16.823</v>
      </c>
      <c r="J631" s="156">
        <f t="shared" si="100"/>
        <v>16.823</v>
      </c>
      <c r="K631" s="157"/>
      <c r="L631" s="29"/>
      <c r="M631" s="158" t="s">
        <v>1</v>
      </c>
      <c r="N631" s="159" t="s">
        <v>37</v>
      </c>
      <c r="O631" s="160">
        <v>1.756</v>
      </c>
      <c r="P631" s="160">
        <f t="shared" si="101"/>
        <v>1.756</v>
      </c>
      <c r="Q631" s="160">
        <v>0</v>
      </c>
      <c r="R631" s="160">
        <f t="shared" si="102"/>
        <v>0</v>
      </c>
      <c r="S631" s="160">
        <v>0</v>
      </c>
      <c r="T631" s="161">
        <f t="shared" si="103"/>
        <v>0</v>
      </c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R631" s="162" t="s">
        <v>270</v>
      </c>
      <c r="AT631" s="162" t="s">
        <v>169</v>
      </c>
      <c r="AU631" s="162" t="s">
        <v>84</v>
      </c>
      <c r="AY631" s="16" t="s">
        <v>167</v>
      </c>
      <c r="BE631" s="163">
        <f t="shared" si="104"/>
        <v>0</v>
      </c>
      <c r="BF631" s="163">
        <f t="shared" si="105"/>
        <v>16.823</v>
      </c>
      <c r="BG631" s="163">
        <f t="shared" si="106"/>
        <v>0</v>
      </c>
      <c r="BH631" s="163">
        <f t="shared" si="107"/>
        <v>0</v>
      </c>
      <c r="BI631" s="163">
        <f t="shared" si="108"/>
        <v>0</v>
      </c>
      <c r="BJ631" s="16" t="s">
        <v>84</v>
      </c>
      <c r="BK631" s="164">
        <f t="shared" si="109"/>
        <v>16.823</v>
      </c>
      <c r="BL631" s="16" t="s">
        <v>270</v>
      </c>
      <c r="BM631" s="162" t="s">
        <v>1519</v>
      </c>
    </row>
    <row r="632" spans="1:65" s="2" customFormat="1" ht="21.75" customHeight="1">
      <c r="A632" s="28"/>
      <c r="B632" s="151"/>
      <c r="C632" s="180" t="s">
        <v>1520</v>
      </c>
      <c r="D632" s="180" t="s">
        <v>209</v>
      </c>
      <c r="E632" s="181" t="s">
        <v>1521</v>
      </c>
      <c r="F632" s="182" t="s">
        <v>1522</v>
      </c>
      <c r="G632" s="183" t="s">
        <v>245</v>
      </c>
      <c r="H632" s="184">
        <v>1</v>
      </c>
      <c r="I632" s="184">
        <v>188.828</v>
      </c>
      <c r="J632" s="184">
        <f t="shared" si="100"/>
        <v>188.828</v>
      </c>
      <c r="K632" s="185"/>
      <c r="L632" s="186"/>
      <c r="M632" s="187" t="s">
        <v>1</v>
      </c>
      <c r="N632" s="188" t="s">
        <v>37</v>
      </c>
      <c r="O632" s="160">
        <v>0</v>
      </c>
      <c r="P632" s="160">
        <f t="shared" si="101"/>
        <v>0</v>
      </c>
      <c r="Q632" s="160">
        <v>3.5799999999999998E-2</v>
      </c>
      <c r="R632" s="160">
        <f t="shared" si="102"/>
        <v>3.5799999999999998E-2</v>
      </c>
      <c r="S632" s="160">
        <v>0</v>
      </c>
      <c r="T632" s="161">
        <f t="shared" si="103"/>
        <v>0</v>
      </c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R632" s="162" t="s">
        <v>368</v>
      </c>
      <c r="AT632" s="162" t="s">
        <v>209</v>
      </c>
      <c r="AU632" s="162" t="s">
        <v>84</v>
      </c>
      <c r="AY632" s="16" t="s">
        <v>167</v>
      </c>
      <c r="BE632" s="163">
        <f t="shared" si="104"/>
        <v>0</v>
      </c>
      <c r="BF632" s="163">
        <f t="shared" si="105"/>
        <v>188.828</v>
      </c>
      <c r="BG632" s="163">
        <f t="shared" si="106"/>
        <v>0</v>
      </c>
      <c r="BH632" s="163">
        <f t="shared" si="107"/>
        <v>0</v>
      </c>
      <c r="BI632" s="163">
        <f t="shared" si="108"/>
        <v>0</v>
      </c>
      <c r="BJ632" s="16" t="s">
        <v>84</v>
      </c>
      <c r="BK632" s="164">
        <f t="shared" si="109"/>
        <v>188.828</v>
      </c>
      <c r="BL632" s="16" t="s">
        <v>270</v>
      </c>
      <c r="BM632" s="162" t="s">
        <v>1523</v>
      </c>
    </row>
    <row r="633" spans="1:65" s="2" customFormat="1" ht="16.5" customHeight="1">
      <c r="A633" s="28"/>
      <c r="B633" s="151"/>
      <c r="C633" s="152" t="s">
        <v>1524</v>
      </c>
      <c r="D633" s="152" t="s">
        <v>169</v>
      </c>
      <c r="E633" s="153" t="s">
        <v>1525</v>
      </c>
      <c r="F633" s="154" t="s">
        <v>1526</v>
      </c>
      <c r="G633" s="155" t="s">
        <v>245</v>
      </c>
      <c r="H633" s="156">
        <v>22</v>
      </c>
      <c r="I633" s="156">
        <v>2.6030000000000002</v>
      </c>
      <c r="J633" s="156">
        <f t="shared" si="100"/>
        <v>57.265999999999998</v>
      </c>
      <c r="K633" s="157"/>
      <c r="L633" s="29"/>
      <c r="M633" s="158" t="s">
        <v>1</v>
      </c>
      <c r="N633" s="159" t="s">
        <v>37</v>
      </c>
      <c r="O633" s="160">
        <v>0.25600000000000001</v>
      </c>
      <c r="P633" s="160">
        <f t="shared" si="101"/>
        <v>5.6319999999999997</v>
      </c>
      <c r="Q633" s="160">
        <v>1.24184E-5</v>
      </c>
      <c r="R633" s="160">
        <f t="shared" si="102"/>
        <v>2.7320479999999998E-4</v>
      </c>
      <c r="S633" s="160">
        <v>0</v>
      </c>
      <c r="T633" s="161">
        <f t="shared" si="103"/>
        <v>0</v>
      </c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R633" s="162" t="s">
        <v>270</v>
      </c>
      <c r="AT633" s="162" t="s">
        <v>169</v>
      </c>
      <c r="AU633" s="162" t="s">
        <v>84</v>
      </c>
      <c r="AY633" s="16" t="s">
        <v>167</v>
      </c>
      <c r="BE633" s="163">
        <f t="shared" si="104"/>
        <v>0</v>
      </c>
      <c r="BF633" s="163">
        <f t="shared" si="105"/>
        <v>57.265999999999998</v>
      </c>
      <c r="BG633" s="163">
        <f t="shared" si="106"/>
        <v>0</v>
      </c>
      <c r="BH633" s="163">
        <f t="shared" si="107"/>
        <v>0</v>
      </c>
      <c r="BI633" s="163">
        <f t="shared" si="108"/>
        <v>0</v>
      </c>
      <c r="BJ633" s="16" t="s">
        <v>84</v>
      </c>
      <c r="BK633" s="164">
        <f t="shared" si="109"/>
        <v>57.265999999999998</v>
      </c>
      <c r="BL633" s="16" t="s">
        <v>270</v>
      </c>
      <c r="BM633" s="162" t="s">
        <v>1527</v>
      </c>
    </row>
    <row r="634" spans="1:65" s="2" customFormat="1" ht="16.5" customHeight="1">
      <c r="A634" s="28"/>
      <c r="B634" s="151"/>
      <c r="C634" s="180" t="s">
        <v>1528</v>
      </c>
      <c r="D634" s="180" t="s">
        <v>209</v>
      </c>
      <c r="E634" s="181" t="s">
        <v>1529</v>
      </c>
      <c r="F634" s="182" t="s">
        <v>1530</v>
      </c>
      <c r="G634" s="183" t="s">
        <v>245</v>
      </c>
      <c r="H634" s="184">
        <v>22</v>
      </c>
      <c r="I634" s="184">
        <v>5.1180000000000003</v>
      </c>
      <c r="J634" s="184">
        <f t="shared" si="100"/>
        <v>112.596</v>
      </c>
      <c r="K634" s="185"/>
      <c r="L634" s="186"/>
      <c r="M634" s="187" t="s">
        <v>1</v>
      </c>
      <c r="N634" s="188" t="s">
        <v>37</v>
      </c>
      <c r="O634" s="160">
        <v>0</v>
      </c>
      <c r="P634" s="160">
        <f t="shared" si="101"/>
        <v>0</v>
      </c>
      <c r="Q634" s="160">
        <v>1.23E-3</v>
      </c>
      <c r="R634" s="160">
        <f t="shared" si="102"/>
        <v>2.7060000000000001E-2</v>
      </c>
      <c r="S634" s="160">
        <v>0</v>
      </c>
      <c r="T634" s="161">
        <f t="shared" si="103"/>
        <v>0</v>
      </c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R634" s="162" t="s">
        <v>368</v>
      </c>
      <c r="AT634" s="162" t="s">
        <v>209</v>
      </c>
      <c r="AU634" s="162" t="s">
        <v>84</v>
      </c>
      <c r="AY634" s="16" t="s">
        <v>167</v>
      </c>
      <c r="BE634" s="163">
        <f t="shared" si="104"/>
        <v>0</v>
      </c>
      <c r="BF634" s="163">
        <f t="shared" si="105"/>
        <v>112.596</v>
      </c>
      <c r="BG634" s="163">
        <f t="shared" si="106"/>
        <v>0</v>
      </c>
      <c r="BH634" s="163">
        <f t="shared" si="107"/>
        <v>0</v>
      </c>
      <c r="BI634" s="163">
        <f t="shared" si="108"/>
        <v>0</v>
      </c>
      <c r="BJ634" s="16" t="s">
        <v>84</v>
      </c>
      <c r="BK634" s="164">
        <f t="shared" si="109"/>
        <v>112.596</v>
      </c>
      <c r="BL634" s="16" t="s">
        <v>270</v>
      </c>
      <c r="BM634" s="162" t="s">
        <v>1531</v>
      </c>
    </row>
    <row r="635" spans="1:65" s="2" customFormat="1" ht="21.75" customHeight="1">
      <c r="A635" s="28"/>
      <c r="B635" s="151"/>
      <c r="C635" s="152" t="s">
        <v>1532</v>
      </c>
      <c r="D635" s="152" t="s">
        <v>169</v>
      </c>
      <c r="E635" s="153" t="s">
        <v>1533</v>
      </c>
      <c r="F635" s="154" t="s">
        <v>1534</v>
      </c>
      <c r="G635" s="155" t="s">
        <v>245</v>
      </c>
      <c r="H635" s="156">
        <v>22</v>
      </c>
      <c r="I635" s="156">
        <v>28.855</v>
      </c>
      <c r="J635" s="156">
        <f t="shared" si="100"/>
        <v>634.80999999999995</v>
      </c>
      <c r="K635" s="157"/>
      <c r="L635" s="29"/>
      <c r="M635" s="158" t="s">
        <v>1</v>
      </c>
      <c r="N635" s="159" t="s">
        <v>37</v>
      </c>
      <c r="O635" s="160">
        <v>2.5459999999999998</v>
      </c>
      <c r="P635" s="160">
        <f t="shared" si="101"/>
        <v>56.011999999999993</v>
      </c>
      <c r="Q635" s="160">
        <v>4.5399999999999998E-4</v>
      </c>
      <c r="R635" s="160">
        <f t="shared" si="102"/>
        <v>9.9880000000000004E-3</v>
      </c>
      <c r="S635" s="160">
        <v>0</v>
      </c>
      <c r="T635" s="161">
        <f t="shared" si="103"/>
        <v>0</v>
      </c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R635" s="162" t="s">
        <v>270</v>
      </c>
      <c r="AT635" s="162" t="s">
        <v>169</v>
      </c>
      <c r="AU635" s="162" t="s">
        <v>84</v>
      </c>
      <c r="AY635" s="16" t="s">
        <v>167</v>
      </c>
      <c r="BE635" s="163">
        <f t="shared" si="104"/>
        <v>0</v>
      </c>
      <c r="BF635" s="163">
        <f t="shared" si="105"/>
        <v>634.80999999999995</v>
      </c>
      <c r="BG635" s="163">
        <f t="shared" si="106"/>
        <v>0</v>
      </c>
      <c r="BH635" s="163">
        <f t="shared" si="107"/>
        <v>0</v>
      </c>
      <c r="BI635" s="163">
        <f t="shared" si="108"/>
        <v>0</v>
      </c>
      <c r="BJ635" s="16" t="s">
        <v>84</v>
      </c>
      <c r="BK635" s="164">
        <f t="shared" si="109"/>
        <v>634.80999999999995</v>
      </c>
      <c r="BL635" s="16" t="s">
        <v>270</v>
      </c>
      <c r="BM635" s="162" t="s">
        <v>1535</v>
      </c>
    </row>
    <row r="636" spans="1:65" s="2" customFormat="1" ht="16.5" customHeight="1">
      <c r="A636" s="28"/>
      <c r="B636" s="151"/>
      <c r="C636" s="180" t="s">
        <v>1536</v>
      </c>
      <c r="D636" s="180" t="s">
        <v>209</v>
      </c>
      <c r="E636" s="181" t="s">
        <v>1537</v>
      </c>
      <c r="F636" s="182" t="s">
        <v>1538</v>
      </c>
      <c r="G636" s="183" t="s">
        <v>245</v>
      </c>
      <c r="H636" s="184">
        <v>22</v>
      </c>
      <c r="I636" s="184">
        <v>134.20500000000001</v>
      </c>
      <c r="J636" s="184">
        <f t="shared" si="100"/>
        <v>2952.51</v>
      </c>
      <c r="K636" s="185"/>
      <c r="L636" s="186"/>
      <c r="M636" s="187" t="s">
        <v>1</v>
      </c>
      <c r="N636" s="188" t="s">
        <v>37</v>
      </c>
      <c r="O636" s="160">
        <v>0</v>
      </c>
      <c r="P636" s="160">
        <f t="shared" si="101"/>
        <v>0</v>
      </c>
      <c r="Q636" s="160">
        <v>1.7999999999999999E-2</v>
      </c>
      <c r="R636" s="160">
        <f t="shared" si="102"/>
        <v>0.39599999999999996</v>
      </c>
      <c r="S636" s="160">
        <v>0</v>
      </c>
      <c r="T636" s="161">
        <f t="shared" si="103"/>
        <v>0</v>
      </c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R636" s="162" t="s">
        <v>368</v>
      </c>
      <c r="AT636" s="162" t="s">
        <v>209</v>
      </c>
      <c r="AU636" s="162" t="s">
        <v>84</v>
      </c>
      <c r="AY636" s="16" t="s">
        <v>167</v>
      </c>
      <c r="BE636" s="163">
        <f t="shared" si="104"/>
        <v>0</v>
      </c>
      <c r="BF636" s="163">
        <f t="shared" si="105"/>
        <v>2952.51</v>
      </c>
      <c r="BG636" s="163">
        <f t="shared" si="106"/>
        <v>0</v>
      </c>
      <c r="BH636" s="163">
        <f t="shared" si="107"/>
        <v>0</v>
      </c>
      <c r="BI636" s="163">
        <f t="shared" si="108"/>
        <v>0</v>
      </c>
      <c r="BJ636" s="16" t="s">
        <v>84</v>
      </c>
      <c r="BK636" s="164">
        <f t="shared" si="109"/>
        <v>2952.51</v>
      </c>
      <c r="BL636" s="16" t="s">
        <v>270</v>
      </c>
      <c r="BM636" s="162" t="s">
        <v>1539</v>
      </c>
    </row>
    <row r="637" spans="1:65" s="2" customFormat="1" ht="21.75" customHeight="1">
      <c r="A637" s="28"/>
      <c r="B637" s="151"/>
      <c r="C637" s="180" t="s">
        <v>1540</v>
      </c>
      <c r="D637" s="180" t="s">
        <v>209</v>
      </c>
      <c r="E637" s="181" t="s">
        <v>1541</v>
      </c>
      <c r="F637" s="182" t="s">
        <v>1542</v>
      </c>
      <c r="G637" s="183" t="s">
        <v>245</v>
      </c>
      <c r="H637" s="184">
        <v>2</v>
      </c>
      <c r="I637" s="184">
        <v>147.30799999999999</v>
      </c>
      <c r="J637" s="184">
        <f t="shared" si="100"/>
        <v>294.61599999999999</v>
      </c>
      <c r="K637" s="185"/>
      <c r="L637" s="186"/>
      <c r="M637" s="187" t="s">
        <v>1</v>
      </c>
      <c r="N637" s="188" t="s">
        <v>37</v>
      </c>
      <c r="O637" s="160">
        <v>0</v>
      </c>
      <c r="P637" s="160">
        <f t="shared" si="101"/>
        <v>0</v>
      </c>
      <c r="Q637" s="160">
        <v>1.7999999999999999E-2</v>
      </c>
      <c r="R637" s="160">
        <f t="shared" si="102"/>
        <v>3.5999999999999997E-2</v>
      </c>
      <c r="S637" s="160">
        <v>0</v>
      </c>
      <c r="T637" s="161">
        <f t="shared" si="103"/>
        <v>0</v>
      </c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R637" s="162" t="s">
        <v>368</v>
      </c>
      <c r="AT637" s="162" t="s">
        <v>209</v>
      </c>
      <c r="AU637" s="162" t="s">
        <v>84</v>
      </c>
      <c r="AY637" s="16" t="s">
        <v>167</v>
      </c>
      <c r="BE637" s="163">
        <f t="shared" si="104"/>
        <v>0</v>
      </c>
      <c r="BF637" s="163">
        <f t="shared" si="105"/>
        <v>294.61599999999999</v>
      </c>
      <c r="BG637" s="163">
        <f t="shared" si="106"/>
        <v>0</v>
      </c>
      <c r="BH637" s="163">
        <f t="shared" si="107"/>
        <v>0</v>
      </c>
      <c r="BI637" s="163">
        <f t="shared" si="108"/>
        <v>0</v>
      </c>
      <c r="BJ637" s="16" t="s">
        <v>84</v>
      </c>
      <c r="BK637" s="164">
        <f t="shared" si="109"/>
        <v>294.61599999999999</v>
      </c>
      <c r="BL637" s="16" t="s">
        <v>270</v>
      </c>
      <c r="BM637" s="162" t="s">
        <v>1543</v>
      </c>
    </row>
    <row r="638" spans="1:65" s="2" customFormat="1" ht="21.75" customHeight="1">
      <c r="A638" s="28"/>
      <c r="B638" s="151"/>
      <c r="C638" s="152" t="s">
        <v>1544</v>
      </c>
      <c r="D638" s="152" t="s">
        <v>169</v>
      </c>
      <c r="E638" s="153" t="s">
        <v>1545</v>
      </c>
      <c r="F638" s="154" t="s">
        <v>1546</v>
      </c>
      <c r="G638" s="155" t="s">
        <v>294</v>
      </c>
      <c r="H638" s="156">
        <v>0.97699999999999998</v>
      </c>
      <c r="I638" s="156">
        <v>18.312999999999999</v>
      </c>
      <c r="J638" s="156">
        <f t="shared" si="100"/>
        <v>17.891999999999999</v>
      </c>
      <c r="K638" s="157"/>
      <c r="L638" s="29"/>
      <c r="M638" s="158" t="s">
        <v>1</v>
      </c>
      <c r="N638" s="159" t="s">
        <v>37</v>
      </c>
      <c r="O638" s="160">
        <v>2.133</v>
      </c>
      <c r="P638" s="160">
        <f t="shared" si="101"/>
        <v>2.0839409999999998</v>
      </c>
      <c r="Q638" s="160">
        <v>0</v>
      </c>
      <c r="R638" s="160">
        <f t="shared" si="102"/>
        <v>0</v>
      </c>
      <c r="S638" s="160">
        <v>0</v>
      </c>
      <c r="T638" s="161">
        <f t="shared" si="103"/>
        <v>0</v>
      </c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R638" s="162" t="s">
        <v>270</v>
      </c>
      <c r="AT638" s="162" t="s">
        <v>169</v>
      </c>
      <c r="AU638" s="162" t="s">
        <v>84</v>
      </c>
      <c r="AY638" s="16" t="s">
        <v>167</v>
      </c>
      <c r="BE638" s="163">
        <f t="shared" si="104"/>
        <v>0</v>
      </c>
      <c r="BF638" s="163">
        <f t="shared" si="105"/>
        <v>17.891999999999999</v>
      </c>
      <c r="BG638" s="163">
        <f t="shared" si="106"/>
        <v>0</v>
      </c>
      <c r="BH638" s="163">
        <f t="shared" si="107"/>
        <v>0</v>
      </c>
      <c r="BI638" s="163">
        <f t="shared" si="108"/>
        <v>0</v>
      </c>
      <c r="BJ638" s="16" t="s">
        <v>84</v>
      </c>
      <c r="BK638" s="164">
        <f t="shared" si="109"/>
        <v>17.891999999999999</v>
      </c>
      <c r="BL638" s="16" t="s">
        <v>270</v>
      </c>
      <c r="BM638" s="162" t="s">
        <v>1547</v>
      </c>
    </row>
    <row r="639" spans="1:65" s="12" customFormat="1" ht="22.9" customHeight="1">
      <c r="B639" s="139"/>
      <c r="D639" s="140" t="s">
        <v>70</v>
      </c>
      <c r="E639" s="149" t="s">
        <v>1548</v>
      </c>
      <c r="F639" s="149" t="s">
        <v>1549</v>
      </c>
      <c r="J639" s="150">
        <f>BK639</f>
        <v>17344.790999999997</v>
      </c>
      <c r="L639" s="139"/>
      <c r="M639" s="143"/>
      <c r="N639" s="144"/>
      <c r="O639" s="144"/>
      <c r="P639" s="145">
        <f>SUM(P640:P650)</f>
        <v>143.26708399999998</v>
      </c>
      <c r="Q639" s="144"/>
      <c r="R639" s="145">
        <f>SUM(R640:R650)</f>
        <v>2.2276099999999999</v>
      </c>
      <c r="S639" s="144"/>
      <c r="T639" s="146">
        <f>SUM(T640:T650)</f>
        <v>0</v>
      </c>
      <c r="AR639" s="140" t="s">
        <v>84</v>
      </c>
      <c r="AT639" s="147" t="s">
        <v>70</v>
      </c>
      <c r="AU639" s="147" t="s">
        <v>78</v>
      </c>
      <c r="AY639" s="140" t="s">
        <v>167</v>
      </c>
      <c r="BK639" s="148">
        <f>SUM(BK640:BK650)</f>
        <v>17344.790999999997</v>
      </c>
    </row>
    <row r="640" spans="1:65" s="2" customFormat="1" ht="21.75" customHeight="1">
      <c r="A640" s="28"/>
      <c r="B640" s="151"/>
      <c r="C640" s="152" t="s">
        <v>1550</v>
      </c>
      <c r="D640" s="152" t="s">
        <v>169</v>
      </c>
      <c r="E640" s="153" t="s">
        <v>1551</v>
      </c>
      <c r="F640" s="154" t="s">
        <v>1552</v>
      </c>
      <c r="G640" s="155" t="s">
        <v>245</v>
      </c>
      <c r="H640" s="156">
        <v>31</v>
      </c>
      <c r="I640" s="156">
        <v>48.414000000000001</v>
      </c>
      <c r="J640" s="156">
        <f>ROUND(I640*H640,3)</f>
        <v>1500.8340000000001</v>
      </c>
      <c r="K640" s="157"/>
      <c r="L640" s="29"/>
      <c r="M640" s="158" t="s">
        <v>1</v>
      </c>
      <c r="N640" s="159" t="s">
        <v>37</v>
      </c>
      <c r="O640" s="160">
        <v>3.6739999999999999</v>
      </c>
      <c r="P640" s="160">
        <f>O640*H640</f>
        <v>113.89399999999999</v>
      </c>
      <c r="Q640" s="160">
        <v>6.4000000000000005E-4</v>
      </c>
      <c r="R640" s="160">
        <f>Q640*H640</f>
        <v>1.984E-2</v>
      </c>
      <c r="S640" s="160">
        <v>0</v>
      </c>
      <c r="T640" s="161">
        <f>S640*H640</f>
        <v>0</v>
      </c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R640" s="162" t="s">
        <v>270</v>
      </c>
      <c r="AT640" s="162" t="s">
        <v>169</v>
      </c>
      <c r="AU640" s="162" t="s">
        <v>84</v>
      </c>
      <c r="AY640" s="16" t="s">
        <v>167</v>
      </c>
      <c r="BE640" s="163">
        <f>IF(N640="základná",J640,0)</f>
        <v>0</v>
      </c>
      <c r="BF640" s="163">
        <f>IF(N640="znížená",J640,0)</f>
        <v>1500.8340000000001</v>
      </c>
      <c r="BG640" s="163">
        <f>IF(N640="zákl. prenesená",J640,0)</f>
        <v>0</v>
      </c>
      <c r="BH640" s="163">
        <f>IF(N640="zníž. prenesená",J640,0)</f>
        <v>0</v>
      </c>
      <c r="BI640" s="163">
        <f>IF(N640="nulová",J640,0)</f>
        <v>0</v>
      </c>
      <c r="BJ640" s="16" t="s">
        <v>84</v>
      </c>
      <c r="BK640" s="164">
        <f>ROUND(I640*H640,3)</f>
        <v>1500.8340000000001</v>
      </c>
      <c r="BL640" s="16" t="s">
        <v>270</v>
      </c>
      <c r="BM640" s="162" t="s">
        <v>1553</v>
      </c>
    </row>
    <row r="641" spans="1:65" s="13" customFormat="1" ht="11.25">
      <c r="B641" s="165"/>
      <c r="D641" s="166" t="s">
        <v>175</v>
      </c>
      <c r="E641" s="167" t="s">
        <v>1</v>
      </c>
      <c r="F641" s="168" t="s">
        <v>1554</v>
      </c>
      <c r="H641" s="169">
        <v>31</v>
      </c>
      <c r="L641" s="165"/>
      <c r="M641" s="170"/>
      <c r="N641" s="171"/>
      <c r="O641" s="171"/>
      <c r="P641" s="171"/>
      <c r="Q641" s="171"/>
      <c r="R641" s="171"/>
      <c r="S641" s="171"/>
      <c r="T641" s="172"/>
      <c r="AT641" s="167" t="s">
        <v>175</v>
      </c>
      <c r="AU641" s="167" t="s">
        <v>84</v>
      </c>
      <c r="AV641" s="13" t="s">
        <v>84</v>
      </c>
      <c r="AW641" s="13" t="s">
        <v>29</v>
      </c>
      <c r="AX641" s="13" t="s">
        <v>78</v>
      </c>
      <c r="AY641" s="167" t="s">
        <v>167</v>
      </c>
    </row>
    <row r="642" spans="1:65" s="2" customFormat="1" ht="21.75" customHeight="1">
      <c r="A642" s="28"/>
      <c r="B642" s="151"/>
      <c r="C642" s="180" t="s">
        <v>1555</v>
      </c>
      <c r="D642" s="180" t="s">
        <v>209</v>
      </c>
      <c r="E642" s="181" t="s">
        <v>1556</v>
      </c>
      <c r="F642" s="182" t="s">
        <v>1557</v>
      </c>
      <c r="G642" s="183" t="s">
        <v>245</v>
      </c>
      <c r="H642" s="184">
        <v>11</v>
      </c>
      <c r="I642" s="184">
        <v>315.17599999999999</v>
      </c>
      <c r="J642" s="184">
        <f t="shared" ref="J642:J650" si="110">ROUND(I642*H642,3)</f>
        <v>3466.9360000000001</v>
      </c>
      <c r="K642" s="185"/>
      <c r="L642" s="186"/>
      <c r="M642" s="187" t="s">
        <v>1</v>
      </c>
      <c r="N642" s="188" t="s">
        <v>37</v>
      </c>
      <c r="O642" s="160">
        <v>0</v>
      </c>
      <c r="P642" s="160">
        <f t="shared" ref="P642:P650" si="111">O642*H642</f>
        <v>0</v>
      </c>
      <c r="Q642" s="160">
        <v>7.0239999999999997E-2</v>
      </c>
      <c r="R642" s="160">
        <f t="shared" ref="R642:R650" si="112">Q642*H642</f>
        <v>0.77263999999999999</v>
      </c>
      <c r="S642" s="160">
        <v>0</v>
      </c>
      <c r="T642" s="161">
        <f t="shared" ref="T642:T650" si="113">S642*H642</f>
        <v>0</v>
      </c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R642" s="162" t="s">
        <v>368</v>
      </c>
      <c r="AT642" s="162" t="s">
        <v>209</v>
      </c>
      <c r="AU642" s="162" t="s">
        <v>84</v>
      </c>
      <c r="AY642" s="16" t="s">
        <v>167</v>
      </c>
      <c r="BE642" s="163">
        <f t="shared" ref="BE642:BE650" si="114">IF(N642="základná",J642,0)</f>
        <v>0</v>
      </c>
      <c r="BF642" s="163">
        <f t="shared" ref="BF642:BF650" si="115">IF(N642="znížená",J642,0)</f>
        <v>3466.9360000000001</v>
      </c>
      <c r="BG642" s="163">
        <f t="shared" ref="BG642:BG650" si="116">IF(N642="zákl. prenesená",J642,0)</f>
        <v>0</v>
      </c>
      <c r="BH642" s="163">
        <f t="shared" ref="BH642:BH650" si="117">IF(N642="zníž. prenesená",J642,0)</f>
        <v>0</v>
      </c>
      <c r="BI642" s="163">
        <f t="shared" ref="BI642:BI650" si="118">IF(N642="nulová",J642,0)</f>
        <v>0</v>
      </c>
      <c r="BJ642" s="16" t="s">
        <v>84</v>
      </c>
      <c r="BK642" s="164">
        <f t="shared" ref="BK642:BK650" si="119">ROUND(I642*H642,3)</f>
        <v>3466.9360000000001</v>
      </c>
      <c r="BL642" s="16" t="s">
        <v>270</v>
      </c>
      <c r="BM642" s="162" t="s">
        <v>1558</v>
      </c>
    </row>
    <row r="643" spans="1:65" s="2" customFormat="1" ht="21.75" customHeight="1">
      <c r="A643" s="28"/>
      <c r="B643" s="151"/>
      <c r="C643" s="180" t="s">
        <v>1559</v>
      </c>
      <c r="D643" s="180" t="s">
        <v>209</v>
      </c>
      <c r="E643" s="181" t="s">
        <v>1560</v>
      </c>
      <c r="F643" s="182" t="s">
        <v>1561</v>
      </c>
      <c r="G643" s="183" t="s">
        <v>245</v>
      </c>
      <c r="H643" s="184">
        <v>13</v>
      </c>
      <c r="I643" s="184">
        <v>269.846</v>
      </c>
      <c r="J643" s="184">
        <f t="shared" si="110"/>
        <v>3507.998</v>
      </c>
      <c r="K643" s="185"/>
      <c r="L643" s="186"/>
      <c r="M643" s="187" t="s">
        <v>1</v>
      </c>
      <c r="N643" s="188" t="s">
        <v>37</v>
      </c>
      <c r="O643" s="160">
        <v>0</v>
      </c>
      <c r="P643" s="160">
        <f t="shared" si="111"/>
        <v>0</v>
      </c>
      <c r="Q643" s="160">
        <v>6.3579999999999998E-2</v>
      </c>
      <c r="R643" s="160">
        <f t="shared" si="112"/>
        <v>0.82653999999999994</v>
      </c>
      <c r="S643" s="160">
        <v>0</v>
      </c>
      <c r="T643" s="161">
        <f t="shared" si="113"/>
        <v>0</v>
      </c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R643" s="162" t="s">
        <v>368</v>
      </c>
      <c r="AT643" s="162" t="s">
        <v>209</v>
      </c>
      <c r="AU643" s="162" t="s">
        <v>84</v>
      </c>
      <c r="AY643" s="16" t="s">
        <v>167</v>
      </c>
      <c r="BE643" s="163">
        <f t="shared" si="114"/>
        <v>0</v>
      </c>
      <c r="BF643" s="163">
        <f t="shared" si="115"/>
        <v>3507.998</v>
      </c>
      <c r="BG643" s="163">
        <f t="shared" si="116"/>
        <v>0</v>
      </c>
      <c r="BH643" s="163">
        <f t="shared" si="117"/>
        <v>0</v>
      </c>
      <c r="BI643" s="163">
        <f t="shared" si="118"/>
        <v>0</v>
      </c>
      <c r="BJ643" s="16" t="s">
        <v>84</v>
      </c>
      <c r="BK643" s="164">
        <f t="shared" si="119"/>
        <v>3507.998</v>
      </c>
      <c r="BL643" s="16" t="s">
        <v>270</v>
      </c>
      <c r="BM643" s="162" t="s">
        <v>1562</v>
      </c>
    </row>
    <row r="644" spans="1:65" s="2" customFormat="1" ht="21.75" customHeight="1">
      <c r="A644" s="28"/>
      <c r="B644" s="151"/>
      <c r="C644" s="180" t="s">
        <v>1563</v>
      </c>
      <c r="D644" s="180" t="s">
        <v>209</v>
      </c>
      <c r="E644" s="181" t="s">
        <v>1564</v>
      </c>
      <c r="F644" s="182" t="s">
        <v>1565</v>
      </c>
      <c r="G644" s="183" t="s">
        <v>245</v>
      </c>
      <c r="H644" s="184">
        <v>3</v>
      </c>
      <c r="I644" s="184">
        <v>259.548</v>
      </c>
      <c r="J644" s="184">
        <f t="shared" si="110"/>
        <v>778.64400000000001</v>
      </c>
      <c r="K644" s="185"/>
      <c r="L644" s="186"/>
      <c r="M644" s="187" t="s">
        <v>1</v>
      </c>
      <c r="N644" s="188" t="s">
        <v>37</v>
      </c>
      <c r="O644" s="160">
        <v>0</v>
      </c>
      <c r="P644" s="160">
        <f t="shared" si="111"/>
        <v>0</v>
      </c>
      <c r="Q644" s="160">
        <v>6.0949999999999997E-2</v>
      </c>
      <c r="R644" s="160">
        <f t="shared" si="112"/>
        <v>0.18284999999999998</v>
      </c>
      <c r="S644" s="160">
        <v>0</v>
      </c>
      <c r="T644" s="161">
        <f t="shared" si="113"/>
        <v>0</v>
      </c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R644" s="162" t="s">
        <v>368</v>
      </c>
      <c r="AT644" s="162" t="s">
        <v>209</v>
      </c>
      <c r="AU644" s="162" t="s">
        <v>84</v>
      </c>
      <c r="AY644" s="16" t="s">
        <v>167</v>
      </c>
      <c r="BE644" s="163">
        <f t="shared" si="114"/>
        <v>0</v>
      </c>
      <c r="BF644" s="163">
        <f t="shared" si="115"/>
        <v>778.64400000000001</v>
      </c>
      <c r="BG644" s="163">
        <f t="shared" si="116"/>
        <v>0</v>
      </c>
      <c r="BH644" s="163">
        <f t="shared" si="117"/>
        <v>0</v>
      </c>
      <c r="BI644" s="163">
        <f t="shared" si="118"/>
        <v>0</v>
      </c>
      <c r="BJ644" s="16" t="s">
        <v>84</v>
      </c>
      <c r="BK644" s="164">
        <f t="shared" si="119"/>
        <v>778.64400000000001</v>
      </c>
      <c r="BL644" s="16" t="s">
        <v>270</v>
      </c>
      <c r="BM644" s="162" t="s">
        <v>1566</v>
      </c>
    </row>
    <row r="645" spans="1:65" s="2" customFormat="1" ht="21.75" customHeight="1">
      <c r="A645" s="28"/>
      <c r="B645" s="151"/>
      <c r="C645" s="180" t="s">
        <v>1567</v>
      </c>
      <c r="D645" s="180" t="s">
        <v>209</v>
      </c>
      <c r="E645" s="181" t="s">
        <v>1568</v>
      </c>
      <c r="F645" s="182" t="s">
        <v>1569</v>
      </c>
      <c r="G645" s="183" t="s">
        <v>245</v>
      </c>
      <c r="H645" s="184">
        <v>4</v>
      </c>
      <c r="I645" s="184">
        <v>125.035</v>
      </c>
      <c r="J645" s="184">
        <f t="shared" si="110"/>
        <v>500.14</v>
      </c>
      <c r="K645" s="185"/>
      <c r="L645" s="186"/>
      <c r="M645" s="187" t="s">
        <v>1</v>
      </c>
      <c r="N645" s="188" t="s">
        <v>37</v>
      </c>
      <c r="O645" s="160">
        <v>0</v>
      </c>
      <c r="P645" s="160">
        <f t="shared" si="111"/>
        <v>0</v>
      </c>
      <c r="Q645" s="160">
        <v>2.9250000000000002E-2</v>
      </c>
      <c r="R645" s="160">
        <f t="shared" si="112"/>
        <v>0.11700000000000001</v>
      </c>
      <c r="S645" s="160">
        <v>0</v>
      </c>
      <c r="T645" s="161">
        <f t="shared" si="113"/>
        <v>0</v>
      </c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R645" s="162" t="s">
        <v>368</v>
      </c>
      <c r="AT645" s="162" t="s">
        <v>209</v>
      </c>
      <c r="AU645" s="162" t="s">
        <v>84</v>
      </c>
      <c r="AY645" s="16" t="s">
        <v>167</v>
      </c>
      <c r="BE645" s="163">
        <f t="shared" si="114"/>
        <v>0</v>
      </c>
      <c r="BF645" s="163">
        <f t="shared" si="115"/>
        <v>500.14</v>
      </c>
      <c r="BG645" s="163">
        <f t="shared" si="116"/>
        <v>0</v>
      </c>
      <c r="BH645" s="163">
        <f t="shared" si="117"/>
        <v>0</v>
      </c>
      <c r="BI645" s="163">
        <f t="shared" si="118"/>
        <v>0</v>
      </c>
      <c r="BJ645" s="16" t="s">
        <v>84</v>
      </c>
      <c r="BK645" s="164">
        <f t="shared" si="119"/>
        <v>500.14</v>
      </c>
      <c r="BL645" s="16" t="s">
        <v>270</v>
      </c>
      <c r="BM645" s="162" t="s">
        <v>1570</v>
      </c>
    </row>
    <row r="646" spans="1:65" s="2" customFormat="1" ht="21.75" customHeight="1">
      <c r="A646" s="28"/>
      <c r="B646" s="151"/>
      <c r="C646" s="152" t="s">
        <v>1571</v>
      </c>
      <c r="D646" s="152" t="s">
        <v>169</v>
      </c>
      <c r="E646" s="153" t="s">
        <v>1572</v>
      </c>
      <c r="F646" s="154" t="s">
        <v>1573</v>
      </c>
      <c r="G646" s="155" t="s">
        <v>245</v>
      </c>
      <c r="H646" s="156">
        <v>6</v>
      </c>
      <c r="I646" s="156">
        <v>53.174999999999997</v>
      </c>
      <c r="J646" s="156">
        <f t="shared" si="110"/>
        <v>319.05</v>
      </c>
      <c r="K646" s="157"/>
      <c r="L646" s="29"/>
      <c r="M646" s="158" t="s">
        <v>1</v>
      </c>
      <c r="N646" s="159" t="s">
        <v>37</v>
      </c>
      <c r="O646" s="160">
        <v>3.669</v>
      </c>
      <c r="P646" s="160">
        <f t="shared" si="111"/>
        <v>22.013999999999999</v>
      </c>
      <c r="Q646" s="160">
        <v>8.4999999999999995E-4</v>
      </c>
      <c r="R646" s="160">
        <f t="shared" si="112"/>
        <v>5.0999999999999995E-3</v>
      </c>
      <c r="S646" s="160">
        <v>0</v>
      </c>
      <c r="T646" s="161">
        <f t="shared" si="113"/>
        <v>0</v>
      </c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R646" s="162" t="s">
        <v>270</v>
      </c>
      <c r="AT646" s="162" t="s">
        <v>169</v>
      </c>
      <c r="AU646" s="162" t="s">
        <v>84</v>
      </c>
      <c r="AY646" s="16" t="s">
        <v>167</v>
      </c>
      <c r="BE646" s="163">
        <f t="shared" si="114"/>
        <v>0</v>
      </c>
      <c r="BF646" s="163">
        <f t="shared" si="115"/>
        <v>319.05</v>
      </c>
      <c r="BG646" s="163">
        <f t="shared" si="116"/>
        <v>0</v>
      </c>
      <c r="BH646" s="163">
        <f t="shared" si="117"/>
        <v>0</v>
      </c>
      <c r="BI646" s="163">
        <f t="shared" si="118"/>
        <v>0</v>
      </c>
      <c r="BJ646" s="16" t="s">
        <v>84</v>
      </c>
      <c r="BK646" s="164">
        <f t="shared" si="119"/>
        <v>319.05</v>
      </c>
      <c r="BL646" s="16" t="s">
        <v>270</v>
      </c>
      <c r="BM646" s="162" t="s">
        <v>1574</v>
      </c>
    </row>
    <row r="647" spans="1:65" s="2" customFormat="1" ht="21.75" customHeight="1">
      <c r="A647" s="28"/>
      <c r="B647" s="151"/>
      <c r="C647" s="180" t="s">
        <v>1575</v>
      </c>
      <c r="D647" s="180" t="s">
        <v>209</v>
      </c>
      <c r="E647" s="181" t="s">
        <v>1576</v>
      </c>
      <c r="F647" s="182" t="s">
        <v>1577</v>
      </c>
      <c r="G647" s="183" t="s">
        <v>245</v>
      </c>
      <c r="H647" s="184">
        <v>3</v>
      </c>
      <c r="I647" s="184">
        <v>1908.405</v>
      </c>
      <c r="J647" s="184">
        <f t="shared" si="110"/>
        <v>5725.2150000000001</v>
      </c>
      <c r="K647" s="185"/>
      <c r="L647" s="186"/>
      <c r="M647" s="187" t="s">
        <v>1</v>
      </c>
      <c r="N647" s="188" t="s">
        <v>37</v>
      </c>
      <c r="O647" s="160">
        <v>0</v>
      </c>
      <c r="P647" s="160">
        <f t="shared" si="111"/>
        <v>0</v>
      </c>
      <c r="Q647" s="160">
        <v>5.0479999999999997E-2</v>
      </c>
      <c r="R647" s="160">
        <f t="shared" si="112"/>
        <v>0.15143999999999999</v>
      </c>
      <c r="S647" s="160">
        <v>0</v>
      </c>
      <c r="T647" s="161">
        <f t="shared" si="113"/>
        <v>0</v>
      </c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R647" s="162" t="s">
        <v>368</v>
      </c>
      <c r="AT647" s="162" t="s">
        <v>209</v>
      </c>
      <c r="AU647" s="162" t="s">
        <v>84</v>
      </c>
      <c r="AY647" s="16" t="s">
        <v>167</v>
      </c>
      <c r="BE647" s="163">
        <f t="shared" si="114"/>
        <v>0</v>
      </c>
      <c r="BF647" s="163">
        <f t="shared" si="115"/>
        <v>5725.2150000000001</v>
      </c>
      <c r="BG647" s="163">
        <f t="shared" si="116"/>
        <v>0</v>
      </c>
      <c r="BH647" s="163">
        <f t="shared" si="117"/>
        <v>0</v>
      </c>
      <c r="BI647" s="163">
        <f t="shared" si="118"/>
        <v>0</v>
      </c>
      <c r="BJ647" s="16" t="s">
        <v>84</v>
      </c>
      <c r="BK647" s="164">
        <f t="shared" si="119"/>
        <v>5725.2150000000001</v>
      </c>
      <c r="BL647" s="16" t="s">
        <v>270</v>
      </c>
      <c r="BM647" s="162" t="s">
        <v>1578</v>
      </c>
    </row>
    <row r="648" spans="1:65" s="2" customFormat="1" ht="21.75" customHeight="1">
      <c r="A648" s="28"/>
      <c r="B648" s="151"/>
      <c r="C648" s="180" t="s">
        <v>1579</v>
      </c>
      <c r="D648" s="180" t="s">
        <v>209</v>
      </c>
      <c r="E648" s="181" t="s">
        <v>1580</v>
      </c>
      <c r="F648" s="182" t="s">
        <v>1581</v>
      </c>
      <c r="G648" s="183" t="s">
        <v>245</v>
      </c>
      <c r="H648" s="184">
        <v>1</v>
      </c>
      <c r="I648" s="184">
        <v>651.69000000000005</v>
      </c>
      <c r="J648" s="184">
        <f t="shared" si="110"/>
        <v>651.69000000000005</v>
      </c>
      <c r="K648" s="185"/>
      <c r="L648" s="186"/>
      <c r="M648" s="187" t="s">
        <v>1</v>
      </c>
      <c r="N648" s="188" t="s">
        <v>37</v>
      </c>
      <c r="O648" s="160">
        <v>0</v>
      </c>
      <c r="P648" s="160">
        <f t="shared" si="111"/>
        <v>0</v>
      </c>
      <c r="Q648" s="160">
        <v>5.3080000000000002E-2</v>
      </c>
      <c r="R648" s="160">
        <f t="shared" si="112"/>
        <v>5.3080000000000002E-2</v>
      </c>
      <c r="S648" s="160">
        <v>0</v>
      </c>
      <c r="T648" s="161">
        <f t="shared" si="113"/>
        <v>0</v>
      </c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R648" s="162" t="s">
        <v>368</v>
      </c>
      <c r="AT648" s="162" t="s">
        <v>209</v>
      </c>
      <c r="AU648" s="162" t="s">
        <v>84</v>
      </c>
      <c r="AY648" s="16" t="s">
        <v>167</v>
      </c>
      <c r="BE648" s="163">
        <f t="shared" si="114"/>
        <v>0</v>
      </c>
      <c r="BF648" s="163">
        <f t="shared" si="115"/>
        <v>651.69000000000005</v>
      </c>
      <c r="BG648" s="163">
        <f t="shared" si="116"/>
        <v>0</v>
      </c>
      <c r="BH648" s="163">
        <f t="shared" si="117"/>
        <v>0</v>
      </c>
      <c r="BI648" s="163">
        <f t="shared" si="118"/>
        <v>0</v>
      </c>
      <c r="BJ648" s="16" t="s">
        <v>84</v>
      </c>
      <c r="BK648" s="164">
        <f t="shared" si="119"/>
        <v>651.69000000000005</v>
      </c>
      <c r="BL648" s="16" t="s">
        <v>270</v>
      </c>
      <c r="BM648" s="162" t="s">
        <v>1582</v>
      </c>
    </row>
    <row r="649" spans="1:65" s="2" customFormat="1" ht="16.5" customHeight="1">
      <c r="A649" s="28"/>
      <c r="B649" s="151"/>
      <c r="C649" s="180" t="s">
        <v>1583</v>
      </c>
      <c r="D649" s="180" t="s">
        <v>209</v>
      </c>
      <c r="E649" s="181" t="s">
        <v>1584</v>
      </c>
      <c r="F649" s="182" t="s">
        <v>1585</v>
      </c>
      <c r="G649" s="183" t="s">
        <v>245</v>
      </c>
      <c r="H649" s="184">
        <v>2</v>
      </c>
      <c r="I649" s="184">
        <v>416.42899999999997</v>
      </c>
      <c r="J649" s="184">
        <f t="shared" si="110"/>
        <v>832.85799999999995</v>
      </c>
      <c r="K649" s="185"/>
      <c r="L649" s="186"/>
      <c r="M649" s="187" t="s">
        <v>1</v>
      </c>
      <c r="N649" s="188" t="s">
        <v>37</v>
      </c>
      <c r="O649" s="160">
        <v>0</v>
      </c>
      <c r="P649" s="160">
        <f t="shared" si="111"/>
        <v>0</v>
      </c>
      <c r="Q649" s="160">
        <v>4.956E-2</v>
      </c>
      <c r="R649" s="160">
        <f t="shared" si="112"/>
        <v>9.912E-2</v>
      </c>
      <c r="S649" s="160">
        <v>0</v>
      </c>
      <c r="T649" s="161">
        <f t="shared" si="113"/>
        <v>0</v>
      </c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R649" s="162" t="s">
        <v>368</v>
      </c>
      <c r="AT649" s="162" t="s">
        <v>209</v>
      </c>
      <c r="AU649" s="162" t="s">
        <v>84</v>
      </c>
      <c r="AY649" s="16" t="s">
        <v>167</v>
      </c>
      <c r="BE649" s="163">
        <f t="shared" si="114"/>
        <v>0</v>
      </c>
      <c r="BF649" s="163">
        <f t="shared" si="115"/>
        <v>832.85799999999995</v>
      </c>
      <c r="BG649" s="163">
        <f t="shared" si="116"/>
        <v>0</v>
      </c>
      <c r="BH649" s="163">
        <f t="shared" si="117"/>
        <v>0</v>
      </c>
      <c r="BI649" s="163">
        <f t="shared" si="118"/>
        <v>0</v>
      </c>
      <c r="BJ649" s="16" t="s">
        <v>84</v>
      </c>
      <c r="BK649" s="164">
        <f t="shared" si="119"/>
        <v>832.85799999999995</v>
      </c>
      <c r="BL649" s="16" t="s">
        <v>270</v>
      </c>
      <c r="BM649" s="162" t="s">
        <v>1586</v>
      </c>
    </row>
    <row r="650" spans="1:65" s="2" customFormat="1" ht="21.75" customHeight="1">
      <c r="A650" s="28"/>
      <c r="B650" s="151"/>
      <c r="C650" s="152" t="s">
        <v>1587</v>
      </c>
      <c r="D650" s="152" t="s">
        <v>169</v>
      </c>
      <c r="E650" s="153" t="s">
        <v>1588</v>
      </c>
      <c r="F650" s="154" t="s">
        <v>1589</v>
      </c>
      <c r="G650" s="155" t="s">
        <v>294</v>
      </c>
      <c r="H650" s="156">
        <v>2.2280000000000002</v>
      </c>
      <c r="I650" s="156">
        <v>27.57</v>
      </c>
      <c r="J650" s="156">
        <f t="shared" si="110"/>
        <v>61.426000000000002</v>
      </c>
      <c r="K650" s="157"/>
      <c r="L650" s="29"/>
      <c r="M650" s="158" t="s">
        <v>1</v>
      </c>
      <c r="N650" s="159" t="s">
        <v>37</v>
      </c>
      <c r="O650" s="160">
        <v>3.3029999999999999</v>
      </c>
      <c r="P650" s="160">
        <f t="shared" si="111"/>
        <v>7.3590840000000002</v>
      </c>
      <c r="Q650" s="160">
        <v>0</v>
      </c>
      <c r="R650" s="160">
        <f t="shared" si="112"/>
        <v>0</v>
      </c>
      <c r="S650" s="160">
        <v>0</v>
      </c>
      <c r="T650" s="161">
        <f t="shared" si="113"/>
        <v>0</v>
      </c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R650" s="162" t="s">
        <v>270</v>
      </c>
      <c r="AT650" s="162" t="s">
        <v>169</v>
      </c>
      <c r="AU650" s="162" t="s">
        <v>84</v>
      </c>
      <c r="AY650" s="16" t="s">
        <v>167</v>
      </c>
      <c r="BE650" s="163">
        <f t="shared" si="114"/>
        <v>0</v>
      </c>
      <c r="BF650" s="163">
        <f t="shared" si="115"/>
        <v>61.426000000000002</v>
      </c>
      <c r="BG650" s="163">
        <f t="shared" si="116"/>
        <v>0</v>
      </c>
      <c r="BH650" s="163">
        <f t="shared" si="117"/>
        <v>0</v>
      </c>
      <c r="BI650" s="163">
        <f t="shared" si="118"/>
        <v>0</v>
      </c>
      <c r="BJ650" s="16" t="s">
        <v>84</v>
      </c>
      <c r="BK650" s="164">
        <f t="shared" si="119"/>
        <v>61.426000000000002</v>
      </c>
      <c r="BL650" s="16" t="s">
        <v>270</v>
      </c>
      <c r="BM650" s="162" t="s">
        <v>1590</v>
      </c>
    </row>
    <row r="651" spans="1:65" s="12" customFormat="1" ht="22.9" customHeight="1">
      <c r="B651" s="139"/>
      <c r="D651" s="140" t="s">
        <v>70</v>
      </c>
      <c r="E651" s="149" t="s">
        <v>1591</v>
      </c>
      <c r="F651" s="149" t="s">
        <v>1592</v>
      </c>
      <c r="J651" s="150">
        <f>BK651</f>
        <v>3722.9959999999996</v>
      </c>
      <c r="L651" s="139"/>
      <c r="M651" s="143"/>
      <c r="N651" s="144"/>
      <c r="O651" s="144"/>
      <c r="P651" s="145">
        <f>SUM(P652:P656)</f>
        <v>76.009879999999995</v>
      </c>
      <c r="Q651" s="144"/>
      <c r="R651" s="145">
        <f>SUM(R652:R656)</f>
        <v>1.7896901495999999</v>
      </c>
      <c r="S651" s="144"/>
      <c r="T651" s="146">
        <f>SUM(T652:T656)</f>
        <v>0</v>
      </c>
      <c r="AR651" s="140" t="s">
        <v>84</v>
      </c>
      <c r="AT651" s="147" t="s">
        <v>70</v>
      </c>
      <c r="AU651" s="147" t="s">
        <v>78</v>
      </c>
      <c r="AY651" s="140" t="s">
        <v>167</v>
      </c>
      <c r="BK651" s="148">
        <f>SUM(BK652:BK656)</f>
        <v>3722.9959999999996</v>
      </c>
    </row>
    <row r="652" spans="1:65" s="2" customFormat="1" ht="21.75" customHeight="1">
      <c r="A652" s="28"/>
      <c r="B652" s="151"/>
      <c r="C652" s="152" t="s">
        <v>1593</v>
      </c>
      <c r="D652" s="152" t="s">
        <v>169</v>
      </c>
      <c r="E652" s="153" t="s">
        <v>1594</v>
      </c>
      <c r="F652" s="154" t="s">
        <v>1595</v>
      </c>
      <c r="G652" s="155" t="s">
        <v>434</v>
      </c>
      <c r="H652" s="156">
        <v>64.8</v>
      </c>
      <c r="I652" s="156">
        <v>3.032</v>
      </c>
      <c r="J652" s="156">
        <f>ROUND(I652*H652,3)</f>
        <v>196.47399999999999</v>
      </c>
      <c r="K652" s="157"/>
      <c r="L652" s="29"/>
      <c r="M652" s="158" t="s">
        <v>1</v>
      </c>
      <c r="N652" s="159" t="s">
        <v>37</v>
      </c>
      <c r="O652" s="160">
        <v>0.29399999999999998</v>
      </c>
      <c r="P652" s="160">
        <f>O652*H652</f>
        <v>19.051199999999998</v>
      </c>
      <c r="Q652" s="160">
        <v>5.2066819999999998E-3</v>
      </c>
      <c r="R652" s="160">
        <f>Q652*H652</f>
        <v>0.33739299359999997</v>
      </c>
      <c r="S652" s="160">
        <v>0</v>
      </c>
      <c r="T652" s="161">
        <f>S652*H652</f>
        <v>0</v>
      </c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R652" s="162" t="s">
        <v>270</v>
      </c>
      <c r="AT652" s="162" t="s">
        <v>169</v>
      </c>
      <c r="AU652" s="162" t="s">
        <v>84</v>
      </c>
      <c r="AY652" s="16" t="s">
        <v>167</v>
      </c>
      <c r="BE652" s="163">
        <f>IF(N652="základná",J652,0)</f>
        <v>0</v>
      </c>
      <c r="BF652" s="163">
        <f>IF(N652="znížená",J652,0)</f>
        <v>196.47399999999999</v>
      </c>
      <c r="BG652" s="163">
        <f>IF(N652="zákl. prenesená",J652,0)</f>
        <v>0</v>
      </c>
      <c r="BH652" s="163">
        <f>IF(N652="zníž. prenesená",J652,0)</f>
        <v>0</v>
      </c>
      <c r="BI652" s="163">
        <f>IF(N652="nulová",J652,0)</f>
        <v>0</v>
      </c>
      <c r="BJ652" s="16" t="s">
        <v>84</v>
      </c>
      <c r="BK652" s="164">
        <f>ROUND(I652*H652,3)</f>
        <v>196.47399999999999</v>
      </c>
      <c r="BL652" s="16" t="s">
        <v>270</v>
      </c>
      <c r="BM652" s="162" t="s">
        <v>1596</v>
      </c>
    </row>
    <row r="653" spans="1:65" s="2" customFormat="1" ht="16.5" customHeight="1">
      <c r="A653" s="28"/>
      <c r="B653" s="151"/>
      <c r="C653" s="152" t="s">
        <v>1597</v>
      </c>
      <c r="D653" s="152" t="s">
        <v>169</v>
      </c>
      <c r="E653" s="153" t="s">
        <v>1598</v>
      </c>
      <c r="F653" s="154" t="s">
        <v>1599</v>
      </c>
      <c r="G653" s="155" t="s">
        <v>212</v>
      </c>
      <c r="H653" s="156">
        <v>93.1</v>
      </c>
      <c r="I653" s="156">
        <v>17.382000000000001</v>
      </c>
      <c r="J653" s="156">
        <f>ROUND(I653*H653,3)</f>
        <v>1618.2639999999999</v>
      </c>
      <c r="K653" s="157"/>
      <c r="L653" s="29"/>
      <c r="M653" s="158" t="s">
        <v>1</v>
      </c>
      <c r="N653" s="159" t="s">
        <v>37</v>
      </c>
      <c r="O653" s="160">
        <v>0.58099999999999996</v>
      </c>
      <c r="P653" s="160">
        <f>O653*H653</f>
        <v>54.09109999999999</v>
      </c>
      <c r="Q653" s="160">
        <v>2.50476E-3</v>
      </c>
      <c r="R653" s="160">
        <f>Q653*H653</f>
        <v>0.23319315599999998</v>
      </c>
      <c r="S653" s="160">
        <v>0</v>
      </c>
      <c r="T653" s="161">
        <f>S653*H653</f>
        <v>0</v>
      </c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R653" s="162" t="s">
        <v>270</v>
      </c>
      <c r="AT653" s="162" t="s">
        <v>169</v>
      </c>
      <c r="AU653" s="162" t="s">
        <v>84</v>
      </c>
      <c r="AY653" s="16" t="s">
        <v>167</v>
      </c>
      <c r="BE653" s="163">
        <f>IF(N653="základná",J653,0)</f>
        <v>0</v>
      </c>
      <c r="BF653" s="163">
        <f>IF(N653="znížená",J653,0)</f>
        <v>1618.2639999999999</v>
      </c>
      <c r="BG653" s="163">
        <f>IF(N653="zákl. prenesená",J653,0)</f>
        <v>0</v>
      </c>
      <c r="BH653" s="163">
        <f>IF(N653="zníž. prenesená",J653,0)</f>
        <v>0</v>
      </c>
      <c r="BI653" s="163">
        <f>IF(N653="nulová",J653,0)</f>
        <v>0</v>
      </c>
      <c r="BJ653" s="16" t="s">
        <v>84</v>
      </c>
      <c r="BK653" s="164">
        <f>ROUND(I653*H653,3)</f>
        <v>1618.2639999999999</v>
      </c>
      <c r="BL653" s="16" t="s">
        <v>270</v>
      </c>
      <c r="BM653" s="162" t="s">
        <v>1600</v>
      </c>
    </row>
    <row r="654" spans="1:65" s="2" customFormat="1" ht="16.5" customHeight="1">
      <c r="A654" s="28"/>
      <c r="B654" s="151"/>
      <c r="C654" s="180" t="s">
        <v>1601</v>
      </c>
      <c r="D654" s="180" t="s">
        <v>209</v>
      </c>
      <c r="E654" s="181" t="s">
        <v>1602</v>
      </c>
      <c r="F654" s="182" t="s">
        <v>1603</v>
      </c>
      <c r="G654" s="183" t="s">
        <v>212</v>
      </c>
      <c r="H654" s="184">
        <v>101.592</v>
      </c>
      <c r="I654" s="184">
        <v>18.55</v>
      </c>
      <c r="J654" s="184">
        <f>ROUND(I654*H654,3)</f>
        <v>1884.5319999999999</v>
      </c>
      <c r="K654" s="185"/>
      <c r="L654" s="186"/>
      <c r="M654" s="187" t="s">
        <v>1</v>
      </c>
      <c r="N654" s="188" t="s">
        <v>37</v>
      </c>
      <c r="O654" s="160">
        <v>0</v>
      </c>
      <c r="P654" s="160">
        <f>O654*H654</f>
        <v>0</v>
      </c>
      <c r="Q654" s="160">
        <v>1.2E-2</v>
      </c>
      <c r="R654" s="160">
        <f>Q654*H654</f>
        <v>1.219104</v>
      </c>
      <c r="S654" s="160">
        <v>0</v>
      </c>
      <c r="T654" s="161">
        <f>S654*H654</f>
        <v>0</v>
      </c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R654" s="162" t="s">
        <v>368</v>
      </c>
      <c r="AT654" s="162" t="s">
        <v>209</v>
      </c>
      <c r="AU654" s="162" t="s">
        <v>84</v>
      </c>
      <c r="AY654" s="16" t="s">
        <v>167</v>
      </c>
      <c r="BE654" s="163">
        <f>IF(N654="základná",J654,0)</f>
        <v>0</v>
      </c>
      <c r="BF654" s="163">
        <f>IF(N654="znížená",J654,0)</f>
        <v>1884.5319999999999</v>
      </c>
      <c r="BG654" s="163">
        <f>IF(N654="zákl. prenesená",J654,0)</f>
        <v>0</v>
      </c>
      <c r="BH654" s="163">
        <f>IF(N654="zníž. prenesená",J654,0)</f>
        <v>0</v>
      </c>
      <c r="BI654" s="163">
        <f>IF(N654="nulová",J654,0)</f>
        <v>0</v>
      </c>
      <c r="BJ654" s="16" t="s">
        <v>84</v>
      </c>
      <c r="BK654" s="164">
        <f>ROUND(I654*H654,3)</f>
        <v>1884.5319999999999</v>
      </c>
      <c r="BL654" s="16" t="s">
        <v>270</v>
      </c>
      <c r="BM654" s="162" t="s">
        <v>1604</v>
      </c>
    </row>
    <row r="655" spans="1:65" s="13" customFormat="1" ht="11.25">
      <c r="B655" s="165"/>
      <c r="D655" s="166" t="s">
        <v>175</v>
      </c>
      <c r="F655" s="168" t="s">
        <v>1605</v>
      </c>
      <c r="H655" s="169">
        <v>101.592</v>
      </c>
      <c r="L655" s="165"/>
      <c r="M655" s="170"/>
      <c r="N655" s="171"/>
      <c r="O655" s="171"/>
      <c r="P655" s="171"/>
      <c r="Q655" s="171"/>
      <c r="R655" s="171"/>
      <c r="S655" s="171"/>
      <c r="T655" s="172"/>
      <c r="AT655" s="167" t="s">
        <v>175</v>
      </c>
      <c r="AU655" s="167" t="s">
        <v>84</v>
      </c>
      <c r="AV655" s="13" t="s">
        <v>84</v>
      </c>
      <c r="AW655" s="13" t="s">
        <v>3</v>
      </c>
      <c r="AX655" s="13" t="s">
        <v>78</v>
      </c>
      <c r="AY655" s="167" t="s">
        <v>167</v>
      </c>
    </row>
    <row r="656" spans="1:65" s="2" customFormat="1" ht="21.75" customHeight="1">
      <c r="A656" s="28"/>
      <c r="B656" s="151"/>
      <c r="C656" s="152" t="s">
        <v>1606</v>
      </c>
      <c r="D656" s="152" t="s">
        <v>169</v>
      </c>
      <c r="E656" s="153" t="s">
        <v>1607</v>
      </c>
      <c r="F656" s="154" t="s">
        <v>1608</v>
      </c>
      <c r="G656" s="155" t="s">
        <v>294</v>
      </c>
      <c r="H656" s="156">
        <v>1.79</v>
      </c>
      <c r="I656" s="156">
        <v>13.255000000000001</v>
      </c>
      <c r="J656" s="156">
        <f>ROUND(I656*H656,3)</f>
        <v>23.725999999999999</v>
      </c>
      <c r="K656" s="157"/>
      <c r="L656" s="29"/>
      <c r="M656" s="158" t="s">
        <v>1</v>
      </c>
      <c r="N656" s="159" t="s">
        <v>37</v>
      </c>
      <c r="O656" s="160">
        <v>1.6020000000000001</v>
      </c>
      <c r="P656" s="160">
        <f>O656*H656</f>
        <v>2.8675800000000002</v>
      </c>
      <c r="Q656" s="160">
        <v>0</v>
      </c>
      <c r="R656" s="160">
        <f>Q656*H656</f>
        <v>0</v>
      </c>
      <c r="S656" s="160">
        <v>0</v>
      </c>
      <c r="T656" s="161">
        <f>S656*H656</f>
        <v>0</v>
      </c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R656" s="162" t="s">
        <v>270</v>
      </c>
      <c r="AT656" s="162" t="s">
        <v>169</v>
      </c>
      <c r="AU656" s="162" t="s">
        <v>84</v>
      </c>
      <c r="AY656" s="16" t="s">
        <v>167</v>
      </c>
      <c r="BE656" s="163">
        <f>IF(N656="základná",J656,0)</f>
        <v>0</v>
      </c>
      <c r="BF656" s="163">
        <f>IF(N656="znížená",J656,0)</f>
        <v>23.725999999999999</v>
      </c>
      <c r="BG656" s="163">
        <f>IF(N656="zákl. prenesená",J656,0)</f>
        <v>0</v>
      </c>
      <c r="BH656" s="163">
        <f>IF(N656="zníž. prenesená",J656,0)</f>
        <v>0</v>
      </c>
      <c r="BI656" s="163">
        <f>IF(N656="nulová",J656,0)</f>
        <v>0</v>
      </c>
      <c r="BJ656" s="16" t="s">
        <v>84</v>
      </c>
      <c r="BK656" s="164">
        <f>ROUND(I656*H656,3)</f>
        <v>23.725999999999999</v>
      </c>
      <c r="BL656" s="16" t="s">
        <v>270</v>
      </c>
      <c r="BM656" s="162" t="s">
        <v>1609</v>
      </c>
    </row>
    <row r="657" spans="1:65" s="12" customFormat="1" ht="22.9" customHeight="1">
      <c r="B657" s="139"/>
      <c r="D657" s="140" t="s">
        <v>70</v>
      </c>
      <c r="E657" s="149" t="s">
        <v>1610</v>
      </c>
      <c r="F657" s="149" t="s">
        <v>1611</v>
      </c>
      <c r="J657" s="150">
        <f>BK657</f>
        <v>12426.568000000001</v>
      </c>
      <c r="L657" s="139"/>
      <c r="M657" s="143"/>
      <c r="N657" s="144"/>
      <c r="O657" s="144"/>
      <c r="P657" s="145">
        <f>SUM(P658:P664)</f>
        <v>124.41238900000002</v>
      </c>
      <c r="Q657" s="144"/>
      <c r="R657" s="145">
        <f>SUM(R658:R664)</f>
        <v>3.1093159736000002</v>
      </c>
      <c r="S657" s="144"/>
      <c r="T657" s="146">
        <f>SUM(T658:T664)</f>
        <v>0</v>
      </c>
      <c r="AR657" s="140" t="s">
        <v>84</v>
      </c>
      <c r="AT657" s="147" t="s">
        <v>70</v>
      </c>
      <c r="AU657" s="147" t="s">
        <v>78</v>
      </c>
      <c r="AY657" s="140" t="s">
        <v>167</v>
      </c>
      <c r="BK657" s="148">
        <f>SUM(BK658:BK664)</f>
        <v>12426.568000000001</v>
      </c>
    </row>
    <row r="658" spans="1:65" s="2" customFormat="1" ht="33" customHeight="1">
      <c r="A658" s="28"/>
      <c r="B658" s="151"/>
      <c r="C658" s="152" t="s">
        <v>1612</v>
      </c>
      <c r="D658" s="152" t="s">
        <v>169</v>
      </c>
      <c r="E658" s="153" t="s">
        <v>1613</v>
      </c>
      <c r="F658" s="154" t="s">
        <v>1614</v>
      </c>
      <c r="G658" s="155" t="s">
        <v>212</v>
      </c>
      <c r="H658" s="156">
        <v>304.81</v>
      </c>
      <c r="I658" s="156">
        <v>10.029</v>
      </c>
      <c r="J658" s="156">
        <f>ROUND(I658*H658,3)</f>
        <v>3056.9389999999999</v>
      </c>
      <c r="K658" s="157"/>
      <c r="L658" s="29"/>
      <c r="M658" s="158" t="s">
        <v>1</v>
      </c>
      <c r="N658" s="159" t="s">
        <v>37</v>
      </c>
      <c r="O658" s="160">
        <v>0.34100000000000003</v>
      </c>
      <c r="P658" s="160">
        <f>O658*H658</f>
        <v>103.94021000000001</v>
      </c>
      <c r="Q658" s="160">
        <v>1.0279600000000001E-3</v>
      </c>
      <c r="R658" s="160">
        <f>Q658*H658</f>
        <v>0.31333248760000004</v>
      </c>
      <c r="S658" s="160">
        <v>0</v>
      </c>
      <c r="T658" s="161">
        <f>S658*H658</f>
        <v>0</v>
      </c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R658" s="162" t="s">
        <v>270</v>
      </c>
      <c r="AT658" s="162" t="s">
        <v>169</v>
      </c>
      <c r="AU658" s="162" t="s">
        <v>84</v>
      </c>
      <c r="AY658" s="16" t="s">
        <v>167</v>
      </c>
      <c r="BE658" s="163">
        <f>IF(N658="základná",J658,0)</f>
        <v>0</v>
      </c>
      <c r="BF658" s="163">
        <f>IF(N658="znížená",J658,0)</f>
        <v>3056.9389999999999</v>
      </c>
      <c r="BG658" s="163">
        <f>IF(N658="zákl. prenesená",J658,0)</f>
        <v>0</v>
      </c>
      <c r="BH658" s="163">
        <f>IF(N658="zníž. prenesená",J658,0)</f>
        <v>0</v>
      </c>
      <c r="BI658" s="163">
        <f>IF(N658="nulová",J658,0)</f>
        <v>0</v>
      </c>
      <c r="BJ658" s="16" t="s">
        <v>84</v>
      </c>
      <c r="BK658" s="164">
        <f>ROUND(I658*H658,3)</f>
        <v>3056.9389999999999</v>
      </c>
      <c r="BL658" s="16" t="s">
        <v>270</v>
      </c>
      <c r="BM658" s="162" t="s">
        <v>1615</v>
      </c>
    </row>
    <row r="659" spans="1:65" s="2" customFormat="1" ht="16.5" customHeight="1">
      <c r="A659" s="28"/>
      <c r="B659" s="151"/>
      <c r="C659" s="180" t="s">
        <v>1616</v>
      </c>
      <c r="D659" s="180" t="s">
        <v>209</v>
      </c>
      <c r="E659" s="181" t="s">
        <v>1617</v>
      </c>
      <c r="F659" s="182" t="s">
        <v>1618</v>
      </c>
      <c r="G659" s="183" t="s">
        <v>212</v>
      </c>
      <c r="H659" s="184">
        <v>307.858</v>
      </c>
      <c r="I659" s="184">
        <v>26.54</v>
      </c>
      <c r="J659" s="184">
        <f>ROUND(I659*H659,3)</f>
        <v>8170.5510000000004</v>
      </c>
      <c r="K659" s="185"/>
      <c r="L659" s="186"/>
      <c r="M659" s="187" t="s">
        <v>1</v>
      </c>
      <c r="N659" s="188" t="s">
        <v>37</v>
      </c>
      <c r="O659" s="160">
        <v>0</v>
      </c>
      <c r="P659" s="160">
        <f>O659*H659</f>
        <v>0</v>
      </c>
      <c r="Q659" s="160">
        <v>8.2000000000000007E-3</v>
      </c>
      <c r="R659" s="160">
        <f>Q659*H659</f>
        <v>2.5244356000000003</v>
      </c>
      <c r="S659" s="160">
        <v>0</v>
      </c>
      <c r="T659" s="161">
        <f>S659*H659</f>
        <v>0</v>
      </c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R659" s="162" t="s">
        <v>368</v>
      </c>
      <c r="AT659" s="162" t="s">
        <v>209</v>
      </c>
      <c r="AU659" s="162" t="s">
        <v>84</v>
      </c>
      <c r="AY659" s="16" t="s">
        <v>167</v>
      </c>
      <c r="BE659" s="163">
        <f>IF(N659="základná",J659,0)</f>
        <v>0</v>
      </c>
      <c r="BF659" s="163">
        <f>IF(N659="znížená",J659,0)</f>
        <v>8170.5510000000004</v>
      </c>
      <c r="BG659" s="163">
        <f>IF(N659="zákl. prenesená",J659,0)</f>
        <v>0</v>
      </c>
      <c r="BH659" s="163">
        <f>IF(N659="zníž. prenesená",J659,0)</f>
        <v>0</v>
      </c>
      <c r="BI659" s="163">
        <f>IF(N659="nulová",J659,0)</f>
        <v>0</v>
      </c>
      <c r="BJ659" s="16" t="s">
        <v>84</v>
      </c>
      <c r="BK659" s="164">
        <f>ROUND(I659*H659,3)</f>
        <v>8170.5510000000004</v>
      </c>
      <c r="BL659" s="16" t="s">
        <v>270</v>
      </c>
      <c r="BM659" s="162" t="s">
        <v>1619</v>
      </c>
    </row>
    <row r="660" spans="1:65" s="13" customFormat="1" ht="11.25">
      <c r="B660" s="165"/>
      <c r="D660" s="166" t="s">
        <v>175</v>
      </c>
      <c r="F660" s="168" t="s">
        <v>1620</v>
      </c>
      <c r="H660" s="169">
        <v>307.858</v>
      </c>
      <c r="L660" s="165"/>
      <c r="M660" s="170"/>
      <c r="N660" s="171"/>
      <c r="O660" s="171"/>
      <c r="P660" s="171"/>
      <c r="Q660" s="171"/>
      <c r="R660" s="171"/>
      <c r="S660" s="171"/>
      <c r="T660" s="172"/>
      <c r="AT660" s="167" t="s">
        <v>175</v>
      </c>
      <c r="AU660" s="167" t="s">
        <v>84</v>
      </c>
      <c r="AV660" s="13" t="s">
        <v>84</v>
      </c>
      <c r="AW660" s="13" t="s">
        <v>3</v>
      </c>
      <c r="AX660" s="13" t="s">
        <v>78</v>
      </c>
      <c r="AY660" s="167" t="s">
        <v>167</v>
      </c>
    </row>
    <row r="661" spans="1:65" s="2" customFormat="1" ht="16.5" customHeight="1">
      <c r="A661" s="28"/>
      <c r="B661" s="151"/>
      <c r="C661" s="180" t="s">
        <v>1621</v>
      </c>
      <c r="D661" s="180" t="s">
        <v>209</v>
      </c>
      <c r="E661" s="181" t="s">
        <v>1622</v>
      </c>
      <c r="F661" s="182" t="s">
        <v>1623</v>
      </c>
      <c r="G661" s="183" t="s">
        <v>434</v>
      </c>
      <c r="H661" s="184">
        <v>344.12</v>
      </c>
      <c r="I661" s="184">
        <v>1.3340000000000001</v>
      </c>
      <c r="J661" s="184">
        <f>ROUND(I661*H661,3)</f>
        <v>459.05599999999998</v>
      </c>
      <c r="K661" s="185"/>
      <c r="L661" s="186"/>
      <c r="M661" s="187" t="s">
        <v>1</v>
      </c>
      <c r="N661" s="188" t="s">
        <v>37</v>
      </c>
      <c r="O661" s="160">
        <v>0</v>
      </c>
      <c r="P661" s="160">
        <f>O661*H661</f>
        <v>0</v>
      </c>
      <c r="Q661" s="160">
        <v>6.9999999999999999E-4</v>
      </c>
      <c r="R661" s="160">
        <f>Q661*H661</f>
        <v>0.24088399999999999</v>
      </c>
      <c r="S661" s="160">
        <v>0</v>
      </c>
      <c r="T661" s="161">
        <f>S661*H661</f>
        <v>0</v>
      </c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R661" s="162" t="s">
        <v>368</v>
      </c>
      <c r="AT661" s="162" t="s">
        <v>209</v>
      </c>
      <c r="AU661" s="162" t="s">
        <v>84</v>
      </c>
      <c r="AY661" s="16" t="s">
        <v>167</v>
      </c>
      <c r="BE661" s="163">
        <f>IF(N661="základná",J661,0)</f>
        <v>0</v>
      </c>
      <c r="BF661" s="163">
        <f>IF(N661="znížená",J661,0)</f>
        <v>459.05599999999998</v>
      </c>
      <c r="BG661" s="163">
        <f>IF(N661="zákl. prenesená",J661,0)</f>
        <v>0</v>
      </c>
      <c r="BH661" s="163">
        <f>IF(N661="zníž. prenesená",J661,0)</f>
        <v>0</v>
      </c>
      <c r="BI661" s="163">
        <f>IF(N661="nulová",J661,0)</f>
        <v>0</v>
      </c>
      <c r="BJ661" s="16" t="s">
        <v>84</v>
      </c>
      <c r="BK661" s="164">
        <f>ROUND(I661*H661,3)</f>
        <v>459.05599999999998</v>
      </c>
      <c r="BL661" s="16" t="s">
        <v>270</v>
      </c>
      <c r="BM661" s="162" t="s">
        <v>1624</v>
      </c>
    </row>
    <row r="662" spans="1:65" s="2" customFormat="1" ht="21.75" customHeight="1">
      <c r="A662" s="28"/>
      <c r="B662" s="151"/>
      <c r="C662" s="152" t="s">
        <v>1625</v>
      </c>
      <c r="D662" s="152" t="s">
        <v>169</v>
      </c>
      <c r="E662" s="153" t="s">
        <v>1626</v>
      </c>
      <c r="F662" s="154" t="s">
        <v>1627</v>
      </c>
      <c r="G662" s="155" t="s">
        <v>212</v>
      </c>
      <c r="H662" s="156">
        <v>304.81</v>
      </c>
      <c r="I662" s="156">
        <v>1.306</v>
      </c>
      <c r="J662" s="156">
        <f>ROUND(I662*H662,3)</f>
        <v>398.08199999999999</v>
      </c>
      <c r="K662" s="157"/>
      <c r="L662" s="29"/>
      <c r="M662" s="158" t="s">
        <v>1</v>
      </c>
      <c r="N662" s="159" t="s">
        <v>37</v>
      </c>
      <c r="O662" s="160">
        <v>4.3999999999999997E-2</v>
      </c>
      <c r="P662" s="160">
        <f>O662*H662</f>
        <v>13.411639999999998</v>
      </c>
      <c r="Q662" s="160">
        <v>2.0599999999999999E-5</v>
      </c>
      <c r="R662" s="160">
        <f>Q662*H662</f>
        <v>6.2790859999999997E-3</v>
      </c>
      <c r="S662" s="160">
        <v>0</v>
      </c>
      <c r="T662" s="161">
        <f>S662*H662</f>
        <v>0</v>
      </c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R662" s="162" t="s">
        <v>270</v>
      </c>
      <c r="AT662" s="162" t="s">
        <v>169</v>
      </c>
      <c r="AU662" s="162" t="s">
        <v>84</v>
      </c>
      <c r="AY662" s="16" t="s">
        <v>167</v>
      </c>
      <c r="BE662" s="163">
        <f>IF(N662="základná",J662,0)</f>
        <v>0</v>
      </c>
      <c r="BF662" s="163">
        <f>IF(N662="znížená",J662,0)</f>
        <v>398.08199999999999</v>
      </c>
      <c r="BG662" s="163">
        <f>IF(N662="zákl. prenesená",J662,0)</f>
        <v>0</v>
      </c>
      <c r="BH662" s="163">
        <f>IF(N662="zníž. prenesená",J662,0)</f>
        <v>0</v>
      </c>
      <c r="BI662" s="163">
        <f>IF(N662="nulová",J662,0)</f>
        <v>0</v>
      </c>
      <c r="BJ662" s="16" t="s">
        <v>84</v>
      </c>
      <c r="BK662" s="164">
        <f>ROUND(I662*H662,3)</f>
        <v>398.08199999999999</v>
      </c>
      <c r="BL662" s="16" t="s">
        <v>270</v>
      </c>
      <c r="BM662" s="162" t="s">
        <v>1628</v>
      </c>
    </row>
    <row r="663" spans="1:65" s="2" customFormat="1" ht="21.75" customHeight="1">
      <c r="A663" s="28"/>
      <c r="B663" s="151"/>
      <c r="C663" s="180" t="s">
        <v>1629</v>
      </c>
      <c r="D663" s="180" t="s">
        <v>209</v>
      </c>
      <c r="E663" s="181" t="s">
        <v>1630</v>
      </c>
      <c r="F663" s="182" t="s">
        <v>1631</v>
      </c>
      <c r="G663" s="183" t="s">
        <v>212</v>
      </c>
      <c r="H663" s="184">
        <v>304.81</v>
      </c>
      <c r="I663" s="184">
        <v>0.871</v>
      </c>
      <c r="J663" s="184">
        <f>ROUND(I663*H663,3)</f>
        <v>265.49</v>
      </c>
      <c r="K663" s="185"/>
      <c r="L663" s="186"/>
      <c r="M663" s="187" t="s">
        <v>1</v>
      </c>
      <c r="N663" s="188" t="s">
        <v>37</v>
      </c>
      <c r="O663" s="160">
        <v>0</v>
      </c>
      <c r="P663" s="160">
        <f>O663*H663</f>
        <v>0</v>
      </c>
      <c r="Q663" s="160">
        <v>8.0000000000000007E-5</v>
      </c>
      <c r="R663" s="160">
        <f>Q663*H663</f>
        <v>2.4384800000000002E-2</v>
      </c>
      <c r="S663" s="160">
        <v>0</v>
      </c>
      <c r="T663" s="161">
        <f>S663*H663</f>
        <v>0</v>
      </c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R663" s="162" t="s">
        <v>368</v>
      </c>
      <c r="AT663" s="162" t="s">
        <v>209</v>
      </c>
      <c r="AU663" s="162" t="s">
        <v>84</v>
      </c>
      <c r="AY663" s="16" t="s">
        <v>167</v>
      </c>
      <c r="BE663" s="163">
        <f>IF(N663="základná",J663,0)</f>
        <v>0</v>
      </c>
      <c r="BF663" s="163">
        <f>IF(N663="znížená",J663,0)</f>
        <v>265.49</v>
      </c>
      <c r="BG663" s="163">
        <f>IF(N663="zákl. prenesená",J663,0)</f>
        <v>0</v>
      </c>
      <c r="BH663" s="163">
        <f>IF(N663="zníž. prenesená",J663,0)</f>
        <v>0</v>
      </c>
      <c r="BI663" s="163">
        <f>IF(N663="nulová",J663,0)</f>
        <v>0</v>
      </c>
      <c r="BJ663" s="16" t="s">
        <v>84</v>
      </c>
      <c r="BK663" s="164">
        <f>ROUND(I663*H663,3)</f>
        <v>265.49</v>
      </c>
      <c r="BL663" s="16" t="s">
        <v>270</v>
      </c>
      <c r="BM663" s="162" t="s">
        <v>1632</v>
      </c>
    </row>
    <row r="664" spans="1:65" s="2" customFormat="1" ht="21.75" customHeight="1">
      <c r="A664" s="28"/>
      <c r="B664" s="151"/>
      <c r="C664" s="152" t="s">
        <v>1633</v>
      </c>
      <c r="D664" s="152" t="s">
        <v>169</v>
      </c>
      <c r="E664" s="153" t="s">
        <v>1634</v>
      </c>
      <c r="F664" s="154" t="s">
        <v>1635</v>
      </c>
      <c r="G664" s="155" t="s">
        <v>294</v>
      </c>
      <c r="H664" s="156">
        <v>3.109</v>
      </c>
      <c r="I664" s="156">
        <v>24.59</v>
      </c>
      <c r="J664" s="156">
        <f>ROUND(I664*H664,3)</f>
        <v>76.45</v>
      </c>
      <c r="K664" s="157"/>
      <c r="L664" s="29"/>
      <c r="M664" s="158" t="s">
        <v>1</v>
      </c>
      <c r="N664" s="159" t="s">
        <v>37</v>
      </c>
      <c r="O664" s="160">
        <v>2.2709999999999999</v>
      </c>
      <c r="P664" s="160">
        <f>O664*H664</f>
        <v>7.0605389999999995</v>
      </c>
      <c r="Q664" s="160">
        <v>0</v>
      </c>
      <c r="R664" s="160">
        <f>Q664*H664</f>
        <v>0</v>
      </c>
      <c r="S664" s="160">
        <v>0</v>
      </c>
      <c r="T664" s="161">
        <f>S664*H664</f>
        <v>0</v>
      </c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R664" s="162" t="s">
        <v>270</v>
      </c>
      <c r="AT664" s="162" t="s">
        <v>169</v>
      </c>
      <c r="AU664" s="162" t="s">
        <v>84</v>
      </c>
      <c r="AY664" s="16" t="s">
        <v>167</v>
      </c>
      <c r="BE664" s="163">
        <f>IF(N664="základná",J664,0)</f>
        <v>0</v>
      </c>
      <c r="BF664" s="163">
        <f>IF(N664="znížená",J664,0)</f>
        <v>76.45</v>
      </c>
      <c r="BG664" s="163">
        <f>IF(N664="zákl. prenesená",J664,0)</f>
        <v>0</v>
      </c>
      <c r="BH664" s="163">
        <f>IF(N664="zníž. prenesená",J664,0)</f>
        <v>0</v>
      </c>
      <c r="BI664" s="163">
        <f>IF(N664="nulová",J664,0)</f>
        <v>0</v>
      </c>
      <c r="BJ664" s="16" t="s">
        <v>84</v>
      </c>
      <c r="BK664" s="164">
        <f>ROUND(I664*H664,3)</f>
        <v>76.45</v>
      </c>
      <c r="BL664" s="16" t="s">
        <v>270</v>
      </c>
      <c r="BM664" s="162" t="s">
        <v>1636</v>
      </c>
    </row>
    <row r="665" spans="1:65" s="12" customFormat="1" ht="22.9" customHeight="1">
      <c r="B665" s="139"/>
      <c r="D665" s="140" t="s">
        <v>70</v>
      </c>
      <c r="E665" s="149" t="s">
        <v>1637</v>
      </c>
      <c r="F665" s="149" t="s">
        <v>1638</v>
      </c>
      <c r="J665" s="150">
        <f>BK665</f>
        <v>9355.0269999999982</v>
      </c>
      <c r="L665" s="139"/>
      <c r="M665" s="143"/>
      <c r="N665" s="144"/>
      <c r="O665" s="144"/>
      <c r="P665" s="145">
        <f>SUM(P666:P674)</f>
        <v>407.24992199999997</v>
      </c>
      <c r="Q665" s="144"/>
      <c r="R665" s="145">
        <f>SUM(R666:R674)</f>
        <v>13.510961058000003</v>
      </c>
      <c r="S665" s="144"/>
      <c r="T665" s="146">
        <f>SUM(T666:T674)</f>
        <v>0</v>
      </c>
      <c r="AR665" s="140" t="s">
        <v>84</v>
      </c>
      <c r="AT665" s="147" t="s">
        <v>70</v>
      </c>
      <c r="AU665" s="147" t="s">
        <v>78</v>
      </c>
      <c r="AY665" s="140" t="s">
        <v>167</v>
      </c>
      <c r="BK665" s="148">
        <f>SUM(BK666:BK674)</f>
        <v>9355.0269999999982</v>
      </c>
    </row>
    <row r="666" spans="1:65" s="2" customFormat="1" ht="21.75" customHeight="1">
      <c r="A666" s="28"/>
      <c r="B666" s="151"/>
      <c r="C666" s="152" t="s">
        <v>1639</v>
      </c>
      <c r="D666" s="152" t="s">
        <v>169</v>
      </c>
      <c r="E666" s="153" t="s">
        <v>1640</v>
      </c>
      <c r="F666" s="154" t="s">
        <v>1641</v>
      </c>
      <c r="G666" s="155" t="s">
        <v>212</v>
      </c>
      <c r="H666" s="156">
        <v>186.4</v>
      </c>
      <c r="I666" s="156">
        <v>25.643999999999998</v>
      </c>
      <c r="J666" s="156">
        <f>ROUND(I666*H666,3)</f>
        <v>4780.0420000000004</v>
      </c>
      <c r="K666" s="157"/>
      <c r="L666" s="29"/>
      <c r="M666" s="158" t="s">
        <v>1</v>
      </c>
      <c r="N666" s="159" t="s">
        <v>37</v>
      </c>
      <c r="O666" s="160">
        <v>2.0419999999999998</v>
      </c>
      <c r="P666" s="160">
        <f>O666*H666</f>
        <v>380.62879999999996</v>
      </c>
      <c r="Q666" s="160">
        <v>5.627472E-2</v>
      </c>
      <c r="R666" s="160">
        <f>Q666*H666</f>
        <v>10.489607808000001</v>
      </c>
      <c r="S666" s="160">
        <v>0</v>
      </c>
      <c r="T666" s="161">
        <f>S666*H666</f>
        <v>0</v>
      </c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R666" s="162" t="s">
        <v>270</v>
      </c>
      <c r="AT666" s="162" t="s">
        <v>169</v>
      </c>
      <c r="AU666" s="162" t="s">
        <v>84</v>
      </c>
      <c r="AY666" s="16" t="s">
        <v>167</v>
      </c>
      <c r="BE666" s="163">
        <f>IF(N666="základná",J666,0)</f>
        <v>0</v>
      </c>
      <c r="BF666" s="163">
        <f>IF(N666="znížená",J666,0)</f>
        <v>4780.0420000000004</v>
      </c>
      <c r="BG666" s="163">
        <f>IF(N666="zákl. prenesená",J666,0)</f>
        <v>0</v>
      </c>
      <c r="BH666" s="163">
        <f>IF(N666="zníž. prenesená",J666,0)</f>
        <v>0</v>
      </c>
      <c r="BI666" s="163">
        <f>IF(N666="nulová",J666,0)</f>
        <v>0</v>
      </c>
      <c r="BJ666" s="16" t="s">
        <v>84</v>
      </c>
      <c r="BK666" s="164">
        <f>ROUND(I666*H666,3)</f>
        <v>4780.0420000000004</v>
      </c>
      <c r="BL666" s="16" t="s">
        <v>270</v>
      </c>
      <c r="BM666" s="162" t="s">
        <v>1642</v>
      </c>
    </row>
    <row r="667" spans="1:65" s="13" customFormat="1" ht="22.5">
      <c r="B667" s="165"/>
      <c r="D667" s="166" t="s">
        <v>175</v>
      </c>
      <c r="E667" s="167" t="s">
        <v>1</v>
      </c>
      <c r="F667" s="168" t="s">
        <v>1643</v>
      </c>
      <c r="H667" s="169">
        <v>218.79999999999998</v>
      </c>
      <c r="L667" s="165"/>
      <c r="M667" s="170"/>
      <c r="N667" s="171"/>
      <c r="O667" s="171"/>
      <c r="P667" s="171"/>
      <c r="Q667" s="171"/>
      <c r="R667" s="171"/>
      <c r="S667" s="171"/>
      <c r="T667" s="172"/>
      <c r="AT667" s="167" t="s">
        <v>175</v>
      </c>
      <c r="AU667" s="167" t="s">
        <v>84</v>
      </c>
      <c r="AV667" s="13" t="s">
        <v>84</v>
      </c>
      <c r="AW667" s="13" t="s">
        <v>29</v>
      </c>
      <c r="AX667" s="13" t="s">
        <v>71</v>
      </c>
      <c r="AY667" s="167" t="s">
        <v>167</v>
      </c>
    </row>
    <row r="668" spans="1:65" s="13" customFormat="1" ht="11.25">
      <c r="B668" s="165"/>
      <c r="D668" s="166" t="s">
        <v>175</v>
      </c>
      <c r="E668" s="167" t="s">
        <v>1</v>
      </c>
      <c r="F668" s="168" t="s">
        <v>1644</v>
      </c>
      <c r="H668" s="169">
        <v>-32.4</v>
      </c>
      <c r="L668" s="165"/>
      <c r="M668" s="170"/>
      <c r="N668" s="171"/>
      <c r="O668" s="171"/>
      <c r="P668" s="171"/>
      <c r="Q668" s="171"/>
      <c r="R668" s="171"/>
      <c r="S668" s="171"/>
      <c r="T668" s="172"/>
      <c r="AT668" s="167" t="s">
        <v>175</v>
      </c>
      <c r="AU668" s="167" t="s">
        <v>84</v>
      </c>
      <c r="AV668" s="13" t="s">
        <v>84</v>
      </c>
      <c r="AW668" s="13" t="s">
        <v>29</v>
      </c>
      <c r="AX668" s="13" t="s">
        <v>71</v>
      </c>
      <c r="AY668" s="167" t="s">
        <v>167</v>
      </c>
    </row>
    <row r="669" spans="1:65" s="14" customFormat="1" ht="11.25">
      <c r="B669" s="173"/>
      <c r="D669" s="166" t="s">
        <v>175</v>
      </c>
      <c r="E669" s="174" t="s">
        <v>1</v>
      </c>
      <c r="F669" s="175" t="s">
        <v>178</v>
      </c>
      <c r="H669" s="176">
        <v>186.39999999999998</v>
      </c>
      <c r="L669" s="173"/>
      <c r="M669" s="177"/>
      <c r="N669" s="178"/>
      <c r="O669" s="178"/>
      <c r="P669" s="178"/>
      <c r="Q669" s="178"/>
      <c r="R669" s="178"/>
      <c r="S669" s="178"/>
      <c r="T669" s="179"/>
      <c r="AT669" s="174" t="s">
        <v>175</v>
      </c>
      <c r="AU669" s="174" t="s">
        <v>84</v>
      </c>
      <c r="AV669" s="14" t="s">
        <v>173</v>
      </c>
      <c r="AW669" s="14" t="s">
        <v>29</v>
      </c>
      <c r="AX669" s="14" t="s">
        <v>78</v>
      </c>
      <c r="AY669" s="174" t="s">
        <v>167</v>
      </c>
    </row>
    <row r="670" spans="1:65" s="2" customFormat="1" ht="16.5" customHeight="1">
      <c r="A670" s="28"/>
      <c r="B670" s="151"/>
      <c r="C670" s="180" t="s">
        <v>1645</v>
      </c>
      <c r="D670" s="180" t="s">
        <v>209</v>
      </c>
      <c r="E670" s="181" t="s">
        <v>1646</v>
      </c>
      <c r="F670" s="182" t="s">
        <v>1647</v>
      </c>
      <c r="G670" s="183" t="s">
        <v>212</v>
      </c>
      <c r="H670" s="184">
        <v>190.12799999999999</v>
      </c>
      <c r="I670" s="184">
        <v>21.65</v>
      </c>
      <c r="J670" s="184">
        <f>ROUND(I670*H670,3)</f>
        <v>4116.2709999999997</v>
      </c>
      <c r="K670" s="185"/>
      <c r="L670" s="186"/>
      <c r="M670" s="187" t="s">
        <v>1</v>
      </c>
      <c r="N670" s="188" t="s">
        <v>37</v>
      </c>
      <c r="O670" s="160">
        <v>0</v>
      </c>
      <c r="P670" s="160">
        <f>O670*H670</f>
        <v>0</v>
      </c>
      <c r="Q670" s="160">
        <v>1.2E-2</v>
      </c>
      <c r="R670" s="160">
        <f>Q670*H670</f>
        <v>2.281536</v>
      </c>
      <c r="S670" s="160">
        <v>0</v>
      </c>
      <c r="T670" s="161">
        <f>S670*H670</f>
        <v>0</v>
      </c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R670" s="162" t="s">
        <v>368</v>
      </c>
      <c r="AT670" s="162" t="s">
        <v>209</v>
      </c>
      <c r="AU670" s="162" t="s">
        <v>84</v>
      </c>
      <c r="AY670" s="16" t="s">
        <v>167</v>
      </c>
      <c r="BE670" s="163">
        <f>IF(N670="základná",J670,0)</f>
        <v>0</v>
      </c>
      <c r="BF670" s="163">
        <f>IF(N670="znížená",J670,0)</f>
        <v>4116.2709999999997</v>
      </c>
      <c r="BG670" s="163">
        <f>IF(N670="zákl. prenesená",J670,0)</f>
        <v>0</v>
      </c>
      <c r="BH670" s="163">
        <f>IF(N670="zníž. prenesená",J670,0)</f>
        <v>0</v>
      </c>
      <c r="BI670" s="163">
        <f>IF(N670="nulová",J670,0)</f>
        <v>0</v>
      </c>
      <c r="BJ670" s="16" t="s">
        <v>84</v>
      </c>
      <c r="BK670" s="164">
        <f>ROUND(I670*H670,3)</f>
        <v>4116.2709999999997</v>
      </c>
      <c r="BL670" s="16" t="s">
        <v>270</v>
      </c>
      <c r="BM670" s="162" t="s">
        <v>1648</v>
      </c>
    </row>
    <row r="671" spans="1:65" s="13" customFormat="1" ht="11.25">
      <c r="B671" s="165"/>
      <c r="D671" s="166" t="s">
        <v>175</v>
      </c>
      <c r="F671" s="168" t="s">
        <v>1649</v>
      </c>
      <c r="H671" s="169">
        <v>190.12799999999999</v>
      </c>
      <c r="L671" s="165"/>
      <c r="M671" s="170"/>
      <c r="N671" s="171"/>
      <c r="O671" s="171"/>
      <c r="P671" s="171"/>
      <c r="Q671" s="171"/>
      <c r="R671" s="171"/>
      <c r="S671" s="171"/>
      <c r="T671" s="172"/>
      <c r="AT671" s="167" t="s">
        <v>175</v>
      </c>
      <c r="AU671" s="167" t="s">
        <v>84</v>
      </c>
      <c r="AV671" s="13" t="s">
        <v>84</v>
      </c>
      <c r="AW671" s="13" t="s">
        <v>3</v>
      </c>
      <c r="AX671" s="13" t="s">
        <v>78</v>
      </c>
      <c r="AY671" s="167" t="s">
        <v>167</v>
      </c>
    </row>
    <row r="672" spans="1:65" s="2" customFormat="1" ht="21.75" customHeight="1">
      <c r="A672" s="28"/>
      <c r="B672" s="151"/>
      <c r="C672" s="152" t="s">
        <v>1650</v>
      </c>
      <c r="D672" s="152" t="s">
        <v>169</v>
      </c>
      <c r="E672" s="153" t="s">
        <v>1651</v>
      </c>
      <c r="F672" s="154" t="s">
        <v>1652</v>
      </c>
      <c r="G672" s="155" t="s">
        <v>434</v>
      </c>
      <c r="H672" s="156">
        <v>134.5</v>
      </c>
      <c r="I672" s="156">
        <v>0.4</v>
      </c>
      <c r="J672" s="156">
        <f>ROUND(I672*H672,3)</f>
        <v>53.8</v>
      </c>
      <c r="K672" s="157"/>
      <c r="L672" s="29"/>
      <c r="M672" s="158" t="s">
        <v>1</v>
      </c>
      <c r="N672" s="159" t="s">
        <v>37</v>
      </c>
      <c r="O672" s="160">
        <v>3.6999999999999998E-2</v>
      </c>
      <c r="P672" s="160">
        <f>O672*H672</f>
        <v>4.9764999999999997</v>
      </c>
      <c r="Q672" s="160">
        <v>4.9999999999999998E-7</v>
      </c>
      <c r="R672" s="160">
        <f>Q672*H672</f>
        <v>6.7249999999999995E-5</v>
      </c>
      <c r="S672" s="160">
        <v>0</v>
      </c>
      <c r="T672" s="161">
        <f>S672*H672</f>
        <v>0</v>
      </c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R672" s="162" t="s">
        <v>270</v>
      </c>
      <c r="AT672" s="162" t="s">
        <v>169</v>
      </c>
      <c r="AU672" s="162" t="s">
        <v>84</v>
      </c>
      <c r="AY672" s="16" t="s">
        <v>167</v>
      </c>
      <c r="BE672" s="163">
        <f>IF(N672="základná",J672,0)</f>
        <v>0</v>
      </c>
      <c r="BF672" s="163">
        <f>IF(N672="znížená",J672,0)</f>
        <v>53.8</v>
      </c>
      <c r="BG672" s="163">
        <f>IF(N672="zákl. prenesená",J672,0)</f>
        <v>0</v>
      </c>
      <c r="BH672" s="163">
        <f>IF(N672="zníž. prenesená",J672,0)</f>
        <v>0</v>
      </c>
      <c r="BI672" s="163">
        <f>IF(N672="nulová",J672,0)</f>
        <v>0</v>
      </c>
      <c r="BJ672" s="16" t="s">
        <v>84</v>
      </c>
      <c r="BK672" s="164">
        <f>ROUND(I672*H672,3)</f>
        <v>53.8</v>
      </c>
      <c r="BL672" s="16" t="s">
        <v>270</v>
      </c>
      <c r="BM672" s="162" t="s">
        <v>1653</v>
      </c>
    </row>
    <row r="673" spans="1:65" s="2" customFormat="1" ht="16.5" customHeight="1">
      <c r="A673" s="28"/>
      <c r="B673" s="151"/>
      <c r="C673" s="180" t="s">
        <v>1654</v>
      </c>
      <c r="D673" s="180" t="s">
        <v>209</v>
      </c>
      <c r="E673" s="181" t="s">
        <v>1655</v>
      </c>
      <c r="F673" s="182" t="s">
        <v>1656</v>
      </c>
      <c r="G673" s="183" t="s">
        <v>434</v>
      </c>
      <c r="H673" s="184">
        <v>134.5</v>
      </c>
      <c r="I673" s="184">
        <v>1.679</v>
      </c>
      <c r="J673" s="184">
        <f>ROUND(I673*H673,3)</f>
        <v>225.82599999999999</v>
      </c>
      <c r="K673" s="185"/>
      <c r="L673" s="186"/>
      <c r="M673" s="187" t="s">
        <v>1</v>
      </c>
      <c r="N673" s="188" t="s">
        <v>37</v>
      </c>
      <c r="O673" s="160">
        <v>0</v>
      </c>
      <c r="P673" s="160">
        <f>O673*H673</f>
        <v>0</v>
      </c>
      <c r="Q673" s="160">
        <v>5.4999999999999997E-3</v>
      </c>
      <c r="R673" s="160">
        <f>Q673*H673</f>
        <v>0.73974999999999991</v>
      </c>
      <c r="S673" s="160">
        <v>0</v>
      </c>
      <c r="T673" s="161">
        <f>S673*H673</f>
        <v>0</v>
      </c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R673" s="162" t="s">
        <v>368</v>
      </c>
      <c r="AT673" s="162" t="s">
        <v>209</v>
      </c>
      <c r="AU673" s="162" t="s">
        <v>84</v>
      </c>
      <c r="AY673" s="16" t="s">
        <v>167</v>
      </c>
      <c r="BE673" s="163">
        <f>IF(N673="základná",J673,0)</f>
        <v>0</v>
      </c>
      <c r="BF673" s="163">
        <f>IF(N673="znížená",J673,0)</f>
        <v>225.82599999999999</v>
      </c>
      <c r="BG673" s="163">
        <f>IF(N673="zákl. prenesená",J673,0)</f>
        <v>0</v>
      </c>
      <c r="BH673" s="163">
        <f>IF(N673="zníž. prenesená",J673,0)</f>
        <v>0</v>
      </c>
      <c r="BI673" s="163">
        <f>IF(N673="nulová",J673,0)</f>
        <v>0</v>
      </c>
      <c r="BJ673" s="16" t="s">
        <v>84</v>
      </c>
      <c r="BK673" s="164">
        <f>ROUND(I673*H673,3)</f>
        <v>225.82599999999999</v>
      </c>
      <c r="BL673" s="16" t="s">
        <v>270</v>
      </c>
      <c r="BM673" s="162" t="s">
        <v>1657</v>
      </c>
    </row>
    <row r="674" spans="1:65" s="2" customFormat="1" ht="21.75" customHeight="1">
      <c r="A674" s="28"/>
      <c r="B674" s="151"/>
      <c r="C674" s="152" t="s">
        <v>1658</v>
      </c>
      <c r="D674" s="152" t="s">
        <v>169</v>
      </c>
      <c r="E674" s="153" t="s">
        <v>1659</v>
      </c>
      <c r="F674" s="154" t="s">
        <v>1660</v>
      </c>
      <c r="G674" s="155" t="s">
        <v>294</v>
      </c>
      <c r="H674" s="156">
        <v>13.510999999999999</v>
      </c>
      <c r="I674" s="156">
        <v>13.255000000000001</v>
      </c>
      <c r="J674" s="156">
        <f>ROUND(I674*H674,3)</f>
        <v>179.08799999999999</v>
      </c>
      <c r="K674" s="157"/>
      <c r="L674" s="29"/>
      <c r="M674" s="158" t="s">
        <v>1</v>
      </c>
      <c r="N674" s="159" t="s">
        <v>37</v>
      </c>
      <c r="O674" s="160">
        <v>1.6020000000000001</v>
      </c>
      <c r="P674" s="160">
        <f>O674*H674</f>
        <v>21.644621999999998</v>
      </c>
      <c r="Q674" s="160">
        <v>0</v>
      </c>
      <c r="R674" s="160">
        <f>Q674*H674</f>
        <v>0</v>
      </c>
      <c r="S674" s="160">
        <v>0</v>
      </c>
      <c r="T674" s="161">
        <f>S674*H674</f>
        <v>0</v>
      </c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R674" s="162" t="s">
        <v>270</v>
      </c>
      <c r="AT674" s="162" t="s">
        <v>169</v>
      </c>
      <c r="AU674" s="162" t="s">
        <v>84</v>
      </c>
      <c r="AY674" s="16" t="s">
        <v>167</v>
      </c>
      <c r="BE674" s="163">
        <f>IF(N674="základná",J674,0)</f>
        <v>0</v>
      </c>
      <c r="BF674" s="163">
        <f>IF(N674="znížená",J674,0)</f>
        <v>179.08799999999999</v>
      </c>
      <c r="BG674" s="163">
        <f>IF(N674="zákl. prenesená",J674,0)</f>
        <v>0</v>
      </c>
      <c r="BH674" s="163">
        <f>IF(N674="zníž. prenesená",J674,0)</f>
        <v>0</v>
      </c>
      <c r="BI674" s="163">
        <f>IF(N674="nulová",J674,0)</f>
        <v>0</v>
      </c>
      <c r="BJ674" s="16" t="s">
        <v>84</v>
      </c>
      <c r="BK674" s="164">
        <f>ROUND(I674*H674,3)</f>
        <v>179.08799999999999</v>
      </c>
      <c r="BL674" s="16" t="s">
        <v>270</v>
      </c>
      <c r="BM674" s="162" t="s">
        <v>1661</v>
      </c>
    </row>
    <row r="675" spans="1:65" s="12" customFormat="1" ht="22.9" customHeight="1">
      <c r="B675" s="139"/>
      <c r="D675" s="140" t="s">
        <v>70</v>
      </c>
      <c r="E675" s="149" t="s">
        <v>1662</v>
      </c>
      <c r="F675" s="149" t="s">
        <v>1663</v>
      </c>
      <c r="J675" s="150">
        <f>BK675</f>
        <v>95.204999999999998</v>
      </c>
      <c r="L675" s="139"/>
      <c r="M675" s="143"/>
      <c r="N675" s="144"/>
      <c r="O675" s="144"/>
      <c r="P675" s="145">
        <f>SUM(P676:P677)</f>
        <v>0</v>
      </c>
      <c r="Q675" s="144"/>
      <c r="R675" s="145">
        <f>SUM(R676:R677)</f>
        <v>0</v>
      </c>
      <c r="S675" s="144"/>
      <c r="T675" s="146">
        <f>SUM(T676:T677)</f>
        <v>0</v>
      </c>
      <c r="AR675" s="140" t="s">
        <v>84</v>
      </c>
      <c r="AT675" s="147" t="s">
        <v>70</v>
      </c>
      <c r="AU675" s="147" t="s">
        <v>78</v>
      </c>
      <c r="AY675" s="140" t="s">
        <v>167</v>
      </c>
      <c r="BK675" s="148">
        <f>SUM(BK676:BK677)</f>
        <v>95.204999999999998</v>
      </c>
    </row>
    <row r="676" spans="1:65" s="2" customFormat="1" ht="21.75" customHeight="1">
      <c r="A676" s="28"/>
      <c r="B676" s="151"/>
      <c r="C676" s="152" t="s">
        <v>1664</v>
      </c>
      <c r="D676" s="152" t="s">
        <v>169</v>
      </c>
      <c r="E676" s="153" t="s">
        <v>1665</v>
      </c>
      <c r="F676" s="154" t="s">
        <v>1666</v>
      </c>
      <c r="G676" s="155" t="s">
        <v>434</v>
      </c>
      <c r="H676" s="156">
        <v>39</v>
      </c>
      <c r="I676" s="156">
        <v>1.7310000000000001</v>
      </c>
      <c r="J676" s="156">
        <f>ROUND(I676*H676,3)</f>
        <v>67.509</v>
      </c>
      <c r="K676" s="157"/>
      <c r="L676" s="29"/>
      <c r="M676" s="158" t="s">
        <v>1</v>
      </c>
      <c r="N676" s="159" t="s">
        <v>37</v>
      </c>
      <c r="O676" s="160">
        <v>0</v>
      </c>
      <c r="P676" s="160">
        <f>O676*H676</f>
        <v>0</v>
      </c>
      <c r="Q676" s="160">
        <v>0</v>
      </c>
      <c r="R676" s="160">
        <f>Q676*H676</f>
        <v>0</v>
      </c>
      <c r="S676" s="160">
        <v>0</v>
      </c>
      <c r="T676" s="161">
        <f>S676*H676</f>
        <v>0</v>
      </c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R676" s="162" t="s">
        <v>270</v>
      </c>
      <c r="AT676" s="162" t="s">
        <v>169</v>
      </c>
      <c r="AU676" s="162" t="s">
        <v>84</v>
      </c>
      <c r="AY676" s="16" t="s">
        <v>167</v>
      </c>
      <c r="BE676" s="163">
        <f>IF(N676="základná",J676,0)</f>
        <v>0</v>
      </c>
      <c r="BF676" s="163">
        <f>IF(N676="znížená",J676,0)</f>
        <v>67.509</v>
      </c>
      <c r="BG676" s="163">
        <f>IF(N676="zákl. prenesená",J676,0)</f>
        <v>0</v>
      </c>
      <c r="BH676" s="163">
        <f>IF(N676="zníž. prenesená",J676,0)</f>
        <v>0</v>
      </c>
      <c r="BI676" s="163">
        <f>IF(N676="nulová",J676,0)</f>
        <v>0</v>
      </c>
      <c r="BJ676" s="16" t="s">
        <v>84</v>
      </c>
      <c r="BK676" s="164">
        <f>ROUND(I676*H676,3)</f>
        <v>67.509</v>
      </c>
      <c r="BL676" s="16" t="s">
        <v>270</v>
      </c>
      <c r="BM676" s="162" t="s">
        <v>1667</v>
      </c>
    </row>
    <row r="677" spans="1:65" s="2" customFormat="1" ht="21.75" customHeight="1">
      <c r="A677" s="28"/>
      <c r="B677" s="151"/>
      <c r="C677" s="152" t="s">
        <v>1668</v>
      </c>
      <c r="D677" s="152" t="s">
        <v>169</v>
      </c>
      <c r="E677" s="153" t="s">
        <v>1665</v>
      </c>
      <c r="F677" s="154" t="s">
        <v>1666</v>
      </c>
      <c r="G677" s="155" t="s">
        <v>434</v>
      </c>
      <c r="H677" s="156">
        <v>16</v>
      </c>
      <c r="I677" s="156">
        <v>1.7310000000000001</v>
      </c>
      <c r="J677" s="156">
        <f>ROUND(I677*H677,3)</f>
        <v>27.696000000000002</v>
      </c>
      <c r="K677" s="157"/>
      <c r="L677" s="29"/>
      <c r="M677" s="158" t="s">
        <v>1</v>
      </c>
      <c r="N677" s="159" t="s">
        <v>37</v>
      </c>
      <c r="O677" s="160">
        <v>0</v>
      </c>
      <c r="P677" s="160">
        <f>O677*H677</f>
        <v>0</v>
      </c>
      <c r="Q677" s="160">
        <v>0</v>
      </c>
      <c r="R677" s="160">
        <f>Q677*H677</f>
        <v>0</v>
      </c>
      <c r="S677" s="160">
        <v>0</v>
      </c>
      <c r="T677" s="161">
        <f>S677*H677</f>
        <v>0</v>
      </c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R677" s="162" t="s">
        <v>270</v>
      </c>
      <c r="AT677" s="162" t="s">
        <v>169</v>
      </c>
      <c r="AU677" s="162" t="s">
        <v>84</v>
      </c>
      <c r="AY677" s="16" t="s">
        <v>167</v>
      </c>
      <c r="BE677" s="163">
        <f>IF(N677="základná",J677,0)</f>
        <v>0</v>
      </c>
      <c r="BF677" s="163">
        <f>IF(N677="znížená",J677,0)</f>
        <v>27.696000000000002</v>
      </c>
      <c r="BG677" s="163">
        <f>IF(N677="zákl. prenesená",J677,0)</f>
        <v>0</v>
      </c>
      <c r="BH677" s="163">
        <f>IF(N677="zníž. prenesená",J677,0)</f>
        <v>0</v>
      </c>
      <c r="BI677" s="163">
        <f>IF(N677="nulová",J677,0)</f>
        <v>0</v>
      </c>
      <c r="BJ677" s="16" t="s">
        <v>84</v>
      </c>
      <c r="BK677" s="164">
        <f>ROUND(I677*H677,3)</f>
        <v>27.696000000000002</v>
      </c>
      <c r="BL677" s="16" t="s">
        <v>270</v>
      </c>
      <c r="BM677" s="162" t="s">
        <v>1669</v>
      </c>
    </row>
    <row r="678" spans="1:65" s="12" customFormat="1" ht="22.9" customHeight="1">
      <c r="B678" s="139"/>
      <c r="D678" s="140" t="s">
        <v>70</v>
      </c>
      <c r="E678" s="149" t="s">
        <v>1670</v>
      </c>
      <c r="F678" s="149" t="s">
        <v>1671</v>
      </c>
      <c r="J678" s="150">
        <f>BK678</f>
        <v>3162.44</v>
      </c>
      <c r="L678" s="139"/>
      <c r="M678" s="143"/>
      <c r="N678" s="144"/>
      <c r="O678" s="144"/>
      <c r="P678" s="145">
        <f>SUM(P679:P680)</f>
        <v>97.997605000000007</v>
      </c>
      <c r="Q678" s="144"/>
      <c r="R678" s="145">
        <f>SUM(R679:R680)</f>
        <v>0.70961795150000007</v>
      </c>
      <c r="S678" s="144"/>
      <c r="T678" s="146">
        <f>SUM(T679:T680)</f>
        <v>0</v>
      </c>
      <c r="AR678" s="140" t="s">
        <v>84</v>
      </c>
      <c r="AT678" s="147" t="s">
        <v>70</v>
      </c>
      <c r="AU678" s="147" t="s">
        <v>78</v>
      </c>
      <c r="AY678" s="140" t="s">
        <v>167</v>
      </c>
      <c r="BK678" s="148">
        <f>SUM(BK679:BK680)</f>
        <v>3162.44</v>
      </c>
    </row>
    <row r="679" spans="1:65" s="2" customFormat="1" ht="21.75" customHeight="1">
      <c r="A679" s="28"/>
      <c r="B679" s="151"/>
      <c r="C679" s="152" t="s">
        <v>1672</v>
      </c>
      <c r="D679" s="152" t="s">
        <v>169</v>
      </c>
      <c r="E679" s="153" t="s">
        <v>1673</v>
      </c>
      <c r="F679" s="154" t="s">
        <v>1674</v>
      </c>
      <c r="G679" s="155" t="s">
        <v>212</v>
      </c>
      <c r="H679" s="156">
        <v>1152.913</v>
      </c>
      <c r="I679" s="156">
        <v>2.7429999999999999</v>
      </c>
      <c r="J679" s="156">
        <f>ROUND(I679*H679,3)</f>
        <v>3162.44</v>
      </c>
      <c r="K679" s="157"/>
      <c r="L679" s="29"/>
      <c r="M679" s="158" t="s">
        <v>1</v>
      </c>
      <c r="N679" s="159" t="s">
        <v>37</v>
      </c>
      <c r="O679" s="160">
        <v>8.5000000000000006E-2</v>
      </c>
      <c r="P679" s="160">
        <f>O679*H679</f>
        <v>97.997605000000007</v>
      </c>
      <c r="Q679" s="160">
        <v>6.1550000000000005E-4</v>
      </c>
      <c r="R679" s="160">
        <f>Q679*H679</f>
        <v>0.70961795150000007</v>
      </c>
      <c r="S679" s="160">
        <v>0</v>
      </c>
      <c r="T679" s="161">
        <f>S679*H679</f>
        <v>0</v>
      </c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R679" s="162" t="s">
        <v>270</v>
      </c>
      <c r="AT679" s="162" t="s">
        <v>169</v>
      </c>
      <c r="AU679" s="162" t="s">
        <v>84</v>
      </c>
      <c r="AY679" s="16" t="s">
        <v>167</v>
      </c>
      <c r="BE679" s="163">
        <f>IF(N679="základná",J679,0)</f>
        <v>0</v>
      </c>
      <c r="BF679" s="163">
        <f>IF(N679="znížená",J679,0)</f>
        <v>3162.44</v>
      </c>
      <c r="BG679" s="163">
        <f>IF(N679="zákl. prenesená",J679,0)</f>
        <v>0</v>
      </c>
      <c r="BH679" s="163">
        <f>IF(N679="zníž. prenesená",J679,0)</f>
        <v>0</v>
      </c>
      <c r="BI679" s="163">
        <f>IF(N679="nulová",J679,0)</f>
        <v>0</v>
      </c>
      <c r="BJ679" s="16" t="s">
        <v>84</v>
      </c>
      <c r="BK679" s="164">
        <f>ROUND(I679*H679,3)</f>
        <v>3162.44</v>
      </c>
      <c r="BL679" s="16" t="s">
        <v>270</v>
      </c>
      <c r="BM679" s="162" t="s">
        <v>1675</v>
      </c>
    </row>
    <row r="680" spans="1:65" s="13" customFormat="1" ht="11.25">
      <c r="B680" s="165"/>
      <c r="D680" s="166" t="s">
        <v>175</v>
      </c>
      <c r="E680" s="167" t="s">
        <v>1</v>
      </c>
      <c r="F680" s="168" t="s">
        <v>1676</v>
      </c>
      <c r="H680" s="169">
        <v>1152.913</v>
      </c>
      <c r="L680" s="165"/>
      <c r="M680" s="170"/>
      <c r="N680" s="171"/>
      <c r="O680" s="171"/>
      <c r="P680" s="171"/>
      <c r="Q680" s="171"/>
      <c r="R680" s="171"/>
      <c r="S680" s="171"/>
      <c r="T680" s="172"/>
      <c r="AT680" s="167" t="s">
        <v>175</v>
      </c>
      <c r="AU680" s="167" t="s">
        <v>84</v>
      </c>
      <c r="AV680" s="13" t="s">
        <v>84</v>
      </c>
      <c r="AW680" s="13" t="s">
        <v>29</v>
      </c>
      <c r="AX680" s="13" t="s">
        <v>78</v>
      </c>
      <c r="AY680" s="167" t="s">
        <v>167</v>
      </c>
    </row>
    <row r="681" spans="1:65" s="12" customFormat="1" ht="25.9" customHeight="1">
      <c r="B681" s="139"/>
      <c r="D681" s="140" t="s">
        <v>70</v>
      </c>
      <c r="E681" s="141" t="s">
        <v>209</v>
      </c>
      <c r="F681" s="141" t="s">
        <v>1677</v>
      </c>
      <c r="J681" s="142">
        <f>BK681</f>
        <v>39507.491999999991</v>
      </c>
      <c r="L681" s="139"/>
      <c r="M681" s="143"/>
      <c r="N681" s="144"/>
      <c r="O681" s="144"/>
      <c r="P681" s="145">
        <f>P682+P685+P694+P702+P705+P736+P757</f>
        <v>32.650800000000004</v>
      </c>
      <c r="Q681" s="144"/>
      <c r="R681" s="145">
        <f>R682+R685+R694+R702+R705+R736+R757</f>
        <v>7.5484600000000013E-2</v>
      </c>
      <c r="S681" s="144"/>
      <c r="T681" s="146">
        <f>T682+T685+T694+T702+T705+T736+T757</f>
        <v>0</v>
      </c>
      <c r="AR681" s="140" t="s">
        <v>185</v>
      </c>
      <c r="AT681" s="147" t="s">
        <v>70</v>
      </c>
      <c r="AU681" s="147" t="s">
        <v>71</v>
      </c>
      <c r="AY681" s="140" t="s">
        <v>167</v>
      </c>
      <c r="BK681" s="148">
        <f>BK682+BK685+BK694+BK702+BK705+BK736+BK757</f>
        <v>39507.491999999991</v>
      </c>
    </row>
    <row r="682" spans="1:65" s="12" customFormat="1" ht="22.9" customHeight="1">
      <c r="B682" s="139"/>
      <c r="D682" s="140" t="s">
        <v>70</v>
      </c>
      <c r="E682" s="149" t="s">
        <v>1678</v>
      </c>
      <c r="F682" s="149" t="s">
        <v>1679</v>
      </c>
      <c r="J682" s="150">
        <f>BK682</f>
        <v>6685.3019999999997</v>
      </c>
      <c r="L682" s="139"/>
      <c r="M682" s="143"/>
      <c r="N682" s="144"/>
      <c r="O682" s="144"/>
      <c r="P682" s="145">
        <f>SUM(P683:P684)</f>
        <v>30.048000000000002</v>
      </c>
      <c r="Q682" s="144"/>
      <c r="R682" s="145">
        <f>SUM(R683:R684)</f>
        <v>0</v>
      </c>
      <c r="S682" s="144"/>
      <c r="T682" s="146">
        <f>SUM(T683:T684)</f>
        <v>0</v>
      </c>
      <c r="AR682" s="140" t="s">
        <v>185</v>
      </c>
      <c r="AT682" s="147" t="s">
        <v>70</v>
      </c>
      <c r="AU682" s="147" t="s">
        <v>78</v>
      </c>
      <c r="AY682" s="140" t="s">
        <v>167</v>
      </c>
      <c r="BK682" s="148">
        <f>SUM(BK683:BK684)</f>
        <v>6685.3019999999997</v>
      </c>
    </row>
    <row r="683" spans="1:65" s="2" customFormat="1" ht="16.5" customHeight="1">
      <c r="A683" s="28"/>
      <c r="B683" s="151"/>
      <c r="C683" s="152" t="s">
        <v>1680</v>
      </c>
      <c r="D683" s="152" t="s">
        <v>169</v>
      </c>
      <c r="E683" s="153" t="s">
        <v>1681</v>
      </c>
      <c r="F683" s="154" t="s">
        <v>1682</v>
      </c>
      <c r="G683" s="155" t="s">
        <v>245</v>
      </c>
      <c r="H683" s="156">
        <v>3</v>
      </c>
      <c r="I683" s="156">
        <v>157.46</v>
      </c>
      <c r="J683" s="156">
        <f>ROUND(I683*H683,3)</f>
        <v>472.38</v>
      </c>
      <c r="K683" s="157"/>
      <c r="L683" s="29"/>
      <c r="M683" s="158" t="s">
        <v>1</v>
      </c>
      <c r="N683" s="159" t="s">
        <v>37</v>
      </c>
      <c r="O683" s="160">
        <v>10.016</v>
      </c>
      <c r="P683" s="160">
        <f>O683*H683</f>
        <v>30.048000000000002</v>
      </c>
      <c r="Q683" s="160">
        <v>0</v>
      </c>
      <c r="R683" s="160">
        <f>Q683*H683</f>
        <v>0</v>
      </c>
      <c r="S683" s="160">
        <v>0</v>
      </c>
      <c r="T683" s="161">
        <f>S683*H683</f>
        <v>0</v>
      </c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R683" s="162" t="s">
        <v>538</v>
      </c>
      <c r="AT683" s="162" t="s">
        <v>169</v>
      </c>
      <c r="AU683" s="162" t="s">
        <v>84</v>
      </c>
      <c r="AY683" s="16" t="s">
        <v>167</v>
      </c>
      <c r="BE683" s="163">
        <f>IF(N683="základná",J683,0)</f>
        <v>0</v>
      </c>
      <c r="BF683" s="163">
        <f>IF(N683="znížená",J683,0)</f>
        <v>472.38</v>
      </c>
      <c r="BG683" s="163">
        <f>IF(N683="zákl. prenesená",J683,0)</f>
        <v>0</v>
      </c>
      <c r="BH683" s="163">
        <f>IF(N683="zníž. prenesená",J683,0)</f>
        <v>0</v>
      </c>
      <c r="BI683" s="163">
        <f>IF(N683="nulová",J683,0)</f>
        <v>0</v>
      </c>
      <c r="BJ683" s="16" t="s">
        <v>84</v>
      </c>
      <c r="BK683" s="164">
        <f>ROUND(I683*H683,3)</f>
        <v>472.38</v>
      </c>
      <c r="BL683" s="16" t="s">
        <v>538</v>
      </c>
      <c r="BM683" s="162" t="s">
        <v>1683</v>
      </c>
    </row>
    <row r="684" spans="1:65" s="2" customFormat="1" ht="16.5" customHeight="1">
      <c r="A684" s="28"/>
      <c r="B684" s="151"/>
      <c r="C684" s="180" t="s">
        <v>1684</v>
      </c>
      <c r="D684" s="180" t="s">
        <v>209</v>
      </c>
      <c r="E684" s="181" t="s">
        <v>1685</v>
      </c>
      <c r="F684" s="182" t="s">
        <v>1686</v>
      </c>
      <c r="G684" s="183" t="s">
        <v>245</v>
      </c>
      <c r="H684" s="184">
        <v>3</v>
      </c>
      <c r="I684" s="184">
        <v>2070.9740000000002</v>
      </c>
      <c r="J684" s="184">
        <f>ROUND(I684*H684,3)</f>
        <v>6212.9219999999996</v>
      </c>
      <c r="K684" s="185"/>
      <c r="L684" s="186"/>
      <c r="M684" s="187" t="s">
        <v>1</v>
      </c>
      <c r="N684" s="188" t="s">
        <v>37</v>
      </c>
      <c r="O684" s="160">
        <v>0</v>
      </c>
      <c r="P684" s="160">
        <f>O684*H684</f>
        <v>0</v>
      </c>
      <c r="Q684" s="160">
        <v>0</v>
      </c>
      <c r="R684" s="160">
        <f>Q684*H684</f>
        <v>0</v>
      </c>
      <c r="S684" s="160">
        <v>0</v>
      </c>
      <c r="T684" s="161">
        <f>S684*H684</f>
        <v>0</v>
      </c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R684" s="162" t="s">
        <v>797</v>
      </c>
      <c r="AT684" s="162" t="s">
        <v>209</v>
      </c>
      <c r="AU684" s="162" t="s">
        <v>84</v>
      </c>
      <c r="AY684" s="16" t="s">
        <v>167</v>
      </c>
      <c r="BE684" s="163">
        <f>IF(N684="základná",J684,0)</f>
        <v>0</v>
      </c>
      <c r="BF684" s="163">
        <f>IF(N684="znížená",J684,0)</f>
        <v>6212.9219999999996</v>
      </c>
      <c r="BG684" s="163">
        <f>IF(N684="zákl. prenesená",J684,0)</f>
        <v>0</v>
      </c>
      <c r="BH684" s="163">
        <f>IF(N684="zníž. prenesená",J684,0)</f>
        <v>0</v>
      </c>
      <c r="BI684" s="163">
        <f>IF(N684="nulová",J684,0)</f>
        <v>0</v>
      </c>
      <c r="BJ684" s="16" t="s">
        <v>84</v>
      </c>
      <c r="BK684" s="164">
        <f>ROUND(I684*H684,3)</f>
        <v>6212.9219999999996</v>
      </c>
      <c r="BL684" s="16" t="s">
        <v>797</v>
      </c>
      <c r="BM684" s="162" t="s">
        <v>1687</v>
      </c>
    </row>
    <row r="685" spans="1:65" s="12" customFormat="1" ht="22.9" customHeight="1">
      <c r="B685" s="139"/>
      <c r="D685" s="140" t="s">
        <v>70</v>
      </c>
      <c r="E685" s="149" t="s">
        <v>1688</v>
      </c>
      <c r="F685" s="149" t="s">
        <v>1689</v>
      </c>
      <c r="J685" s="150">
        <f>BK685</f>
        <v>36.576999999999998</v>
      </c>
      <c r="L685" s="139"/>
      <c r="M685" s="143"/>
      <c r="N685" s="144"/>
      <c r="O685" s="144"/>
      <c r="P685" s="145">
        <f>SUM(P686:P693)</f>
        <v>0</v>
      </c>
      <c r="Q685" s="144"/>
      <c r="R685" s="145">
        <f>SUM(R686:R693)</f>
        <v>3.0000000000000001E-3</v>
      </c>
      <c r="S685" s="144"/>
      <c r="T685" s="146">
        <f>SUM(T686:T693)</f>
        <v>0</v>
      </c>
      <c r="AR685" s="140" t="s">
        <v>185</v>
      </c>
      <c r="AT685" s="147" t="s">
        <v>70</v>
      </c>
      <c r="AU685" s="147" t="s">
        <v>78</v>
      </c>
      <c r="AY685" s="140" t="s">
        <v>167</v>
      </c>
      <c r="BK685" s="148">
        <f>SUM(BK686:BK693)</f>
        <v>36.576999999999998</v>
      </c>
    </row>
    <row r="686" spans="1:65" s="2" customFormat="1" ht="21.75" customHeight="1">
      <c r="A686" s="28"/>
      <c r="B686" s="151"/>
      <c r="C686" s="152" t="s">
        <v>1690</v>
      </c>
      <c r="D686" s="152" t="s">
        <v>169</v>
      </c>
      <c r="E686" s="153" t="s">
        <v>1691</v>
      </c>
      <c r="F686" s="154" t="s">
        <v>1692</v>
      </c>
      <c r="G686" s="155" t="s">
        <v>212</v>
      </c>
      <c r="H686" s="156">
        <v>8.5470000000000006</v>
      </c>
      <c r="I686" s="156">
        <v>0.81299999999999994</v>
      </c>
      <c r="J686" s="156">
        <f t="shared" ref="J686:J693" si="120">ROUND(I686*H686,3)</f>
        <v>6.9489999999999998</v>
      </c>
      <c r="K686" s="157"/>
      <c r="L686" s="29"/>
      <c r="M686" s="158" t="s">
        <v>1</v>
      </c>
      <c r="N686" s="159" t="s">
        <v>37</v>
      </c>
      <c r="O686" s="160">
        <v>0</v>
      </c>
      <c r="P686" s="160">
        <f t="shared" ref="P686:P693" si="121">O686*H686</f>
        <v>0</v>
      </c>
      <c r="Q686" s="160">
        <v>0</v>
      </c>
      <c r="R686" s="160">
        <f t="shared" ref="R686:R693" si="122">Q686*H686</f>
        <v>0</v>
      </c>
      <c r="S686" s="160">
        <v>0</v>
      </c>
      <c r="T686" s="161">
        <f t="shared" ref="T686:T693" si="123">S686*H686</f>
        <v>0</v>
      </c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R686" s="162" t="s">
        <v>538</v>
      </c>
      <c r="AT686" s="162" t="s">
        <v>169</v>
      </c>
      <c r="AU686" s="162" t="s">
        <v>84</v>
      </c>
      <c r="AY686" s="16" t="s">
        <v>167</v>
      </c>
      <c r="BE686" s="163">
        <f t="shared" ref="BE686:BE693" si="124">IF(N686="základná",J686,0)</f>
        <v>0</v>
      </c>
      <c r="BF686" s="163">
        <f t="shared" ref="BF686:BF693" si="125">IF(N686="znížená",J686,0)</f>
        <v>6.9489999999999998</v>
      </c>
      <c r="BG686" s="163">
        <f t="shared" ref="BG686:BG693" si="126">IF(N686="zákl. prenesená",J686,0)</f>
        <v>0</v>
      </c>
      <c r="BH686" s="163">
        <f t="shared" ref="BH686:BH693" si="127">IF(N686="zníž. prenesená",J686,0)</f>
        <v>0</v>
      </c>
      <c r="BI686" s="163">
        <f t="shared" ref="BI686:BI693" si="128">IF(N686="nulová",J686,0)</f>
        <v>0</v>
      </c>
      <c r="BJ686" s="16" t="s">
        <v>84</v>
      </c>
      <c r="BK686" s="164">
        <f t="shared" ref="BK686:BK693" si="129">ROUND(I686*H686,3)</f>
        <v>6.9489999999999998</v>
      </c>
      <c r="BL686" s="16" t="s">
        <v>538</v>
      </c>
      <c r="BM686" s="162" t="s">
        <v>1693</v>
      </c>
    </row>
    <row r="687" spans="1:65" s="2" customFormat="1" ht="21.75" customHeight="1">
      <c r="A687" s="28"/>
      <c r="B687" s="151"/>
      <c r="C687" s="152" t="s">
        <v>1694</v>
      </c>
      <c r="D687" s="152" t="s">
        <v>169</v>
      </c>
      <c r="E687" s="153" t="s">
        <v>1695</v>
      </c>
      <c r="F687" s="154" t="s">
        <v>1696</v>
      </c>
      <c r="G687" s="155" t="s">
        <v>212</v>
      </c>
      <c r="H687" s="156">
        <v>13.333</v>
      </c>
      <c r="I687" s="156">
        <v>1.2110000000000001</v>
      </c>
      <c r="J687" s="156">
        <f t="shared" si="120"/>
        <v>16.146000000000001</v>
      </c>
      <c r="K687" s="157"/>
      <c r="L687" s="29"/>
      <c r="M687" s="158" t="s">
        <v>1</v>
      </c>
      <c r="N687" s="159" t="s">
        <v>37</v>
      </c>
      <c r="O687" s="160">
        <v>0</v>
      </c>
      <c r="P687" s="160">
        <f t="shared" si="121"/>
        <v>0</v>
      </c>
      <c r="Q687" s="160">
        <v>0</v>
      </c>
      <c r="R687" s="160">
        <f t="shared" si="122"/>
        <v>0</v>
      </c>
      <c r="S687" s="160">
        <v>0</v>
      </c>
      <c r="T687" s="161">
        <f t="shared" si="123"/>
        <v>0</v>
      </c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R687" s="162" t="s">
        <v>538</v>
      </c>
      <c r="AT687" s="162" t="s">
        <v>169</v>
      </c>
      <c r="AU687" s="162" t="s">
        <v>84</v>
      </c>
      <c r="AY687" s="16" t="s">
        <v>167</v>
      </c>
      <c r="BE687" s="163">
        <f t="shared" si="124"/>
        <v>0</v>
      </c>
      <c r="BF687" s="163">
        <f t="shared" si="125"/>
        <v>16.146000000000001</v>
      </c>
      <c r="BG687" s="163">
        <f t="shared" si="126"/>
        <v>0</v>
      </c>
      <c r="BH687" s="163">
        <f t="shared" si="127"/>
        <v>0</v>
      </c>
      <c r="BI687" s="163">
        <f t="shared" si="128"/>
        <v>0</v>
      </c>
      <c r="BJ687" s="16" t="s">
        <v>84</v>
      </c>
      <c r="BK687" s="164">
        <f t="shared" si="129"/>
        <v>16.146000000000001</v>
      </c>
      <c r="BL687" s="16" t="s">
        <v>538</v>
      </c>
      <c r="BM687" s="162" t="s">
        <v>1697</v>
      </c>
    </row>
    <row r="688" spans="1:65" s="2" customFormat="1" ht="21.75" customHeight="1">
      <c r="A688" s="28"/>
      <c r="B688" s="151"/>
      <c r="C688" s="180" t="s">
        <v>1698</v>
      </c>
      <c r="D688" s="180" t="s">
        <v>209</v>
      </c>
      <c r="E688" s="181" t="s">
        <v>1699</v>
      </c>
      <c r="F688" s="182" t="s">
        <v>1700</v>
      </c>
      <c r="G688" s="183" t="s">
        <v>1701</v>
      </c>
      <c r="H688" s="184">
        <v>1</v>
      </c>
      <c r="I688" s="184">
        <v>2.3610000000000002</v>
      </c>
      <c r="J688" s="184">
        <f t="shared" si="120"/>
        <v>2.3610000000000002</v>
      </c>
      <c r="K688" s="185"/>
      <c r="L688" s="186"/>
      <c r="M688" s="187" t="s">
        <v>1</v>
      </c>
      <c r="N688" s="188" t="s">
        <v>37</v>
      </c>
      <c r="O688" s="160">
        <v>0</v>
      </c>
      <c r="P688" s="160">
        <f t="shared" si="121"/>
        <v>0</v>
      </c>
      <c r="Q688" s="160">
        <v>1E-3</v>
      </c>
      <c r="R688" s="160">
        <f t="shared" si="122"/>
        <v>1E-3</v>
      </c>
      <c r="S688" s="160">
        <v>0</v>
      </c>
      <c r="T688" s="161">
        <f t="shared" si="123"/>
        <v>0</v>
      </c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R688" s="162" t="s">
        <v>1325</v>
      </c>
      <c r="AT688" s="162" t="s">
        <v>209</v>
      </c>
      <c r="AU688" s="162" t="s">
        <v>84</v>
      </c>
      <c r="AY688" s="16" t="s">
        <v>167</v>
      </c>
      <c r="BE688" s="163">
        <f t="shared" si="124"/>
        <v>0</v>
      </c>
      <c r="BF688" s="163">
        <f t="shared" si="125"/>
        <v>2.3610000000000002</v>
      </c>
      <c r="BG688" s="163">
        <f t="shared" si="126"/>
        <v>0</v>
      </c>
      <c r="BH688" s="163">
        <f t="shared" si="127"/>
        <v>0</v>
      </c>
      <c r="BI688" s="163">
        <f t="shared" si="128"/>
        <v>0</v>
      </c>
      <c r="BJ688" s="16" t="s">
        <v>84</v>
      </c>
      <c r="BK688" s="164">
        <f t="shared" si="129"/>
        <v>2.3610000000000002</v>
      </c>
      <c r="BL688" s="16" t="s">
        <v>538</v>
      </c>
      <c r="BM688" s="162" t="s">
        <v>1702</v>
      </c>
    </row>
    <row r="689" spans="1:65" s="2" customFormat="1" ht="21.75" customHeight="1">
      <c r="A689" s="28"/>
      <c r="B689" s="151"/>
      <c r="C689" s="180" t="s">
        <v>1703</v>
      </c>
      <c r="D689" s="180" t="s">
        <v>209</v>
      </c>
      <c r="E689" s="181" t="s">
        <v>1704</v>
      </c>
      <c r="F689" s="182" t="s">
        <v>1705</v>
      </c>
      <c r="G689" s="183" t="s">
        <v>1701</v>
      </c>
      <c r="H689" s="184">
        <v>1</v>
      </c>
      <c r="I689" s="184">
        <v>6.6710000000000003</v>
      </c>
      <c r="J689" s="184">
        <f t="shared" si="120"/>
        <v>6.6710000000000003</v>
      </c>
      <c r="K689" s="185"/>
      <c r="L689" s="186"/>
      <c r="M689" s="187" t="s">
        <v>1</v>
      </c>
      <c r="N689" s="188" t="s">
        <v>37</v>
      </c>
      <c r="O689" s="160">
        <v>0</v>
      </c>
      <c r="P689" s="160">
        <f t="shared" si="121"/>
        <v>0</v>
      </c>
      <c r="Q689" s="160">
        <v>1E-3</v>
      </c>
      <c r="R689" s="160">
        <f t="shared" si="122"/>
        <v>1E-3</v>
      </c>
      <c r="S689" s="160">
        <v>0</v>
      </c>
      <c r="T689" s="161">
        <f t="shared" si="123"/>
        <v>0</v>
      </c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R689" s="162" t="s">
        <v>1325</v>
      </c>
      <c r="AT689" s="162" t="s">
        <v>209</v>
      </c>
      <c r="AU689" s="162" t="s">
        <v>84</v>
      </c>
      <c r="AY689" s="16" t="s">
        <v>167</v>
      </c>
      <c r="BE689" s="163">
        <f t="shared" si="124"/>
        <v>0</v>
      </c>
      <c r="BF689" s="163">
        <f t="shared" si="125"/>
        <v>6.6710000000000003</v>
      </c>
      <c r="BG689" s="163">
        <f t="shared" si="126"/>
        <v>0</v>
      </c>
      <c r="BH689" s="163">
        <f t="shared" si="127"/>
        <v>0</v>
      </c>
      <c r="BI689" s="163">
        <f t="shared" si="128"/>
        <v>0</v>
      </c>
      <c r="BJ689" s="16" t="s">
        <v>84</v>
      </c>
      <c r="BK689" s="164">
        <f t="shared" si="129"/>
        <v>6.6710000000000003</v>
      </c>
      <c r="BL689" s="16" t="s">
        <v>538</v>
      </c>
      <c r="BM689" s="162" t="s">
        <v>1706</v>
      </c>
    </row>
    <row r="690" spans="1:65" s="2" customFormat="1" ht="16.5" customHeight="1">
      <c r="A690" s="28"/>
      <c r="B690" s="151"/>
      <c r="C690" s="180" t="s">
        <v>1707</v>
      </c>
      <c r="D690" s="180" t="s">
        <v>209</v>
      </c>
      <c r="E690" s="181" t="s">
        <v>1708</v>
      </c>
      <c r="F690" s="182" t="s">
        <v>1709</v>
      </c>
      <c r="G690" s="183" t="s">
        <v>1701</v>
      </c>
      <c r="H690" s="184">
        <v>1</v>
      </c>
      <c r="I690" s="184">
        <v>3.3679999999999999</v>
      </c>
      <c r="J690" s="184">
        <f t="shared" si="120"/>
        <v>3.3679999999999999</v>
      </c>
      <c r="K690" s="185"/>
      <c r="L690" s="186"/>
      <c r="M690" s="187" t="s">
        <v>1</v>
      </c>
      <c r="N690" s="188" t="s">
        <v>37</v>
      </c>
      <c r="O690" s="160">
        <v>0</v>
      </c>
      <c r="P690" s="160">
        <f t="shared" si="121"/>
        <v>0</v>
      </c>
      <c r="Q690" s="160">
        <v>1E-3</v>
      </c>
      <c r="R690" s="160">
        <f t="shared" si="122"/>
        <v>1E-3</v>
      </c>
      <c r="S690" s="160">
        <v>0</v>
      </c>
      <c r="T690" s="161">
        <f t="shared" si="123"/>
        <v>0</v>
      </c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R690" s="162" t="s">
        <v>1325</v>
      </c>
      <c r="AT690" s="162" t="s">
        <v>209</v>
      </c>
      <c r="AU690" s="162" t="s">
        <v>84</v>
      </c>
      <c r="AY690" s="16" t="s">
        <v>167</v>
      </c>
      <c r="BE690" s="163">
        <f t="shared" si="124"/>
        <v>0</v>
      </c>
      <c r="BF690" s="163">
        <f t="shared" si="125"/>
        <v>3.3679999999999999</v>
      </c>
      <c r="BG690" s="163">
        <f t="shared" si="126"/>
        <v>0</v>
      </c>
      <c r="BH690" s="163">
        <f t="shared" si="127"/>
        <v>0</v>
      </c>
      <c r="BI690" s="163">
        <f t="shared" si="128"/>
        <v>0</v>
      </c>
      <c r="BJ690" s="16" t="s">
        <v>84</v>
      </c>
      <c r="BK690" s="164">
        <f t="shared" si="129"/>
        <v>3.3679999999999999</v>
      </c>
      <c r="BL690" s="16" t="s">
        <v>538</v>
      </c>
      <c r="BM690" s="162" t="s">
        <v>1710</v>
      </c>
    </row>
    <row r="691" spans="1:65" s="2" customFormat="1" ht="16.5" customHeight="1">
      <c r="A691" s="28"/>
      <c r="B691" s="151"/>
      <c r="C691" s="152" t="s">
        <v>1711</v>
      </c>
      <c r="D691" s="152" t="s">
        <v>169</v>
      </c>
      <c r="E691" s="153" t="s">
        <v>1712</v>
      </c>
      <c r="F691" s="154" t="s">
        <v>1713</v>
      </c>
      <c r="G691" s="155" t="s">
        <v>705</v>
      </c>
      <c r="H691" s="156">
        <v>0.35499999999999998</v>
      </c>
      <c r="I691" s="156">
        <v>1</v>
      </c>
      <c r="J691" s="156">
        <f t="shared" si="120"/>
        <v>0.35499999999999998</v>
      </c>
      <c r="K691" s="157"/>
      <c r="L691" s="29"/>
      <c r="M691" s="158" t="s">
        <v>1</v>
      </c>
      <c r="N691" s="159" t="s">
        <v>37</v>
      </c>
      <c r="O691" s="160">
        <v>0</v>
      </c>
      <c r="P691" s="160">
        <f t="shared" si="121"/>
        <v>0</v>
      </c>
      <c r="Q691" s="160">
        <v>0</v>
      </c>
      <c r="R691" s="160">
        <f t="shared" si="122"/>
        <v>0</v>
      </c>
      <c r="S691" s="160">
        <v>0</v>
      </c>
      <c r="T691" s="161">
        <f t="shared" si="123"/>
        <v>0</v>
      </c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R691" s="162" t="s">
        <v>538</v>
      </c>
      <c r="AT691" s="162" t="s">
        <v>169</v>
      </c>
      <c r="AU691" s="162" t="s">
        <v>84</v>
      </c>
      <c r="AY691" s="16" t="s">
        <v>167</v>
      </c>
      <c r="BE691" s="163">
        <f t="shared" si="124"/>
        <v>0</v>
      </c>
      <c r="BF691" s="163">
        <f t="shared" si="125"/>
        <v>0.35499999999999998</v>
      </c>
      <c r="BG691" s="163">
        <f t="shared" si="126"/>
        <v>0</v>
      </c>
      <c r="BH691" s="163">
        <f t="shared" si="127"/>
        <v>0</v>
      </c>
      <c r="BI691" s="163">
        <f t="shared" si="128"/>
        <v>0</v>
      </c>
      <c r="BJ691" s="16" t="s">
        <v>84</v>
      </c>
      <c r="BK691" s="164">
        <f t="shared" si="129"/>
        <v>0.35499999999999998</v>
      </c>
      <c r="BL691" s="16" t="s">
        <v>538</v>
      </c>
      <c r="BM691" s="162" t="s">
        <v>1714</v>
      </c>
    </row>
    <row r="692" spans="1:65" s="2" customFormat="1" ht="16.5" customHeight="1">
      <c r="A692" s="28"/>
      <c r="B692" s="151"/>
      <c r="C692" s="152" t="s">
        <v>1715</v>
      </c>
      <c r="D692" s="152" t="s">
        <v>169</v>
      </c>
      <c r="E692" s="153" t="s">
        <v>1716</v>
      </c>
      <c r="F692" s="154" t="s">
        <v>1717</v>
      </c>
      <c r="G692" s="155" t="s">
        <v>705</v>
      </c>
      <c r="H692" s="156">
        <v>0.124</v>
      </c>
      <c r="I692" s="156">
        <v>3</v>
      </c>
      <c r="J692" s="156">
        <f t="shared" si="120"/>
        <v>0.372</v>
      </c>
      <c r="K692" s="157"/>
      <c r="L692" s="29"/>
      <c r="M692" s="158" t="s">
        <v>1</v>
      </c>
      <c r="N692" s="159" t="s">
        <v>37</v>
      </c>
      <c r="O692" s="160">
        <v>0</v>
      </c>
      <c r="P692" s="160">
        <f t="shared" si="121"/>
        <v>0</v>
      </c>
      <c r="Q692" s="160">
        <v>0</v>
      </c>
      <c r="R692" s="160">
        <f t="shared" si="122"/>
        <v>0</v>
      </c>
      <c r="S692" s="160">
        <v>0</v>
      </c>
      <c r="T692" s="161">
        <f t="shared" si="123"/>
        <v>0</v>
      </c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R692" s="162" t="s">
        <v>538</v>
      </c>
      <c r="AT692" s="162" t="s">
        <v>169</v>
      </c>
      <c r="AU692" s="162" t="s">
        <v>84</v>
      </c>
      <c r="AY692" s="16" t="s">
        <v>167</v>
      </c>
      <c r="BE692" s="163">
        <f t="shared" si="124"/>
        <v>0</v>
      </c>
      <c r="BF692" s="163">
        <f t="shared" si="125"/>
        <v>0.372</v>
      </c>
      <c r="BG692" s="163">
        <f t="shared" si="126"/>
        <v>0</v>
      </c>
      <c r="BH692" s="163">
        <f t="shared" si="127"/>
        <v>0</v>
      </c>
      <c r="BI692" s="163">
        <f t="shared" si="128"/>
        <v>0</v>
      </c>
      <c r="BJ692" s="16" t="s">
        <v>84</v>
      </c>
      <c r="BK692" s="164">
        <f t="shared" si="129"/>
        <v>0.372</v>
      </c>
      <c r="BL692" s="16" t="s">
        <v>538</v>
      </c>
      <c r="BM692" s="162" t="s">
        <v>1718</v>
      </c>
    </row>
    <row r="693" spans="1:65" s="2" customFormat="1" ht="16.5" customHeight="1">
      <c r="A693" s="28"/>
      <c r="B693" s="151"/>
      <c r="C693" s="152" t="s">
        <v>1719</v>
      </c>
      <c r="D693" s="152" t="s">
        <v>169</v>
      </c>
      <c r="E693" s="153" t="s">
        <v>1720</v>
      </c>
      <c r="F693" s="154" t="s">
        <v>1721</v>
      </c>
      <c r="G693" s="155" t="s">
        <v>705</v>
      </c>
      <c r="H693" s="156">
        <v>0.35499999999999998</v>
      </c>
      <c r="I693" s="156">
        <v>1</v>
      </c>
      <c r="J693" s="156">
        <f t="shared" si="120"/>
        <v>0.35499999999999998</v>
      </c>
      <c r="K693" s="157"/>
      <c r="L693" s="29"/>
      <c r="M693" s="158" t="s">
        <v>1</v>
      </c>
      <c r="N693" s="159" t="s">
        <v>37</v>
      </c>
      <c r="O693" s="160">
        <v>0</v>
      </c>
      <c r="P693" s="160">
        <f t="shared" si="121"/>
        <v>0</v>
      </c>
      <c r="Q693" s="160">
        <v>0</v>
      </c>
      <c r="R693" s="160">
        <f t="shared" si="122"/>
        <v>0</v>
      </c>
      <c r="S693" s="160">
        <v>0</v>
      </c>
      <c r="T693" s="161">
        <f t="shared" si="123"/>
        <v>0</v>
      </c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R693" s="162" t="s">
        <v>538</v>
      </c>
      <c r="AT693" s="162" t="s">
        <v>169</v>
      </c>
      <c r="AU693" s="162" t="s">
        <v>84</v>
      </c>
      <c r="AY693" s="16" t="s">
        <v>167</v>
      </c>
      <c r="BE693" s="163">
        <f t="shared" si="124"/>
        <v>0</v>
      </c>
      <c r="BF693" s="163">
        <f t="shared" si="125"/>
        <v>0.35499999999999998</v>
      </c>
      <c r="BG693" s="163">
        <f t="shared" si="126"/>
        <v>0</v>
      </c>
      <c r="BH693" s="163">
        <f t="shared" si="127"/>
        <v>0</v>
      </c>
      <c r="BI693" s="163">
        <f t="shared" si="128"/>
        <v>0</v>
      </c>
      <c r="BJ693" s="16" t="s">
        <v>84</v>
      </c>
      <c r="BK693" s="164">
        <f t="shared" si="129"/>
        <v>0.35499999999999998</v>
      </c>
      <c r="BL693" s="16" t="s">
        <v>538</v>
      </c>
      <c r="BM693" s="162" t="s">
        <v>1722</v>
      </c>
    </row>
    <row r="694" spans="1:65" s="12" customFormat="1" ht="22.9" customHeight="1">
      <c r="B694" s="139"/>
      <c r="D694" s="140" t="s">
        <v>70</v>
      </c>
      <c r="E694" s="149" t="s">
        <v>1723</v>
      </c>
      <c r="F694" s="149" t="s">
        <v>1724</v>
      </c>
      <c r="J694" s="150">
        <f>BK694</f>
        <v>2058.75</v>
      </c>
      <c r="L694" s="139"/>
      <c r="M694" s="143"/>
      <c r="N694" s="144"/>
      <c r="O694" s="144"/>
      <c r="P694" s="145">
        <f>SUM(P695:P701)</f>
        <v>0</v>
      </c>
      <c r="Q694" s="144"/>
      <c r="R694" s="145">
        <f>SUM(R695:R701)</f>
        <v>0</v>
      </c>
      <c r="S694" s="144"/>
      <c r="T694" s="146">
        <f>SUM(T695:T701)</f>
        <v>0</v>
      </c>
      <c r="AR694" s="140" t="s">
        <v>185</v>
      </c>
      <c r="AT694" s="147" t="s">
        <v>70</v>
      </c>
      <c r="AU694" s="147" t="s">
        <v>78</v>
      </c>
      <c r="AY694" s="140" t="s">
        <v>167</v>
      </c>
      <c r="BK694" s="148">
        <f>SUM(BK695:BK701)</f>
        <v>2058.75</v>
      </c>
    </row>
    <row r="695" spans="1:65" s="2" customFormat="1" ht="33" customHeight="1">
      <c r="A695" s="28"/>
      <c r="B695" s="151"/>
      <c r="C695" s="152" t="s">
        <v>1725</v>
      </c>
      <c r="D695" s="152" t="s">
        <v>169</v>
      </c>
      <c r="E695" s="153" t="s">
        <v>1726</v>
      </c>
      <c r="F695" s="154" t="s">
        <v>1727</v>
      </c>
      <c r="G695" s="155" t="s">
        <v>245</v>
      </c>
      <c r="H695" s="156">
        <v>1</v>
      </c>
      <c r="I695" s="156">
        <v>856.65</v>
      </c>
      <c r="J695" s="156">
        <f t="shared" ref="J695:J701" si="130">ROUND(I695*H695,3)</f>
        <v>856.65</v>
      </c>
      <c r="K695" s="157"/>
      <c r="L695" s="29"/>
      <c r="M695" s="158" t="s">
        <v>1</v>
      </c>
      <c r="N695" s="159" t="s">
        <v>37</v>
      </c>
      <c r="O695" s="160">
        <v>0</v>
      </c>
      <c r="P695" s="160">
        <f t="shared" ref="P695:P701" si="131">O695*H695</f>
        <v>0</v>
      </c>
      <c r="Q695" s="160">
        <v>0</v>
      </c>
      <c r="R695" s="160">
        <f t="shared" ref="R695:R701" si="132">Q695*H695</f>
        <v>0</v>
      </c>
      <c r="S695" s="160">
        <v>0</v>
      </c>
      <c r="T695" s="161">
        <f t="shared" ref="T695:T701" si="133">S695*H695</f>
        <v>0</v>
      </c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R695" s="162" t="s">
        <v>538</v>
      </c>
      <c r="AT695" s="162" t="s">
        <v>169</v>
      </c>
      <c r="AU695" s="162" t="s">
        <v>84</v>
      </c>
      <c r="AY695" s="16" t="s">
        <v>167</v>
      </c>
      <c r="BE695" s="163">
        <f t="shared" ref="BE695:BE701" si="134">IF(N695="základná",J695,0)</f>
        <v>0</v>
      </c>
      <c r="BF695" s="163">
        <f t="shared" ref="BF695:BF701" si="135">IF(N695="znížená",J695,0)</f>
        <v>856.65</v>
      </c>
      <c r="BG695" s="163">
        <f t="shared" ref="BG695:BG701" si="136">IF(N695="zákl. prenesená",J695,0)</f>
        <v>0</v>
      </c>
      <c r="BH695" s="163">
        <f t="shared" ref="BH695:BH701" si="137">IF(N695="zníž. prenesená",J695,0)</f>
        <v>0</v>
      </c>
      <c r="BI695" s="163">
        <f t="shared" ref="BI695:BI701" si="138">IF(N695="nulová",J695,0)</f>
        <v>0</v>
      </c>
      <c r="BJ695" s="16" t="s">
        <v>84</v>
      </c>
      <c r="BK695" s="164">
        <f t="shared" ref="BK695:BK701" si="139">ROUND(I695*H695,3)</f>
        <v>856.65</v>
      </c>
      <c r="BL695" s="16" t="s">
        <v>538</v>
      </c>
      <c r="BM695" s="162" t="s">
        <v>1728</v>
      </c>
    </row>
    <row r="696" spans="1:65" s="2" customFormat="1" ht="16.5" customHeight="1">
      <c r="A696" s="28"/>
      <c r="B696" s="151"/>
      <c r="C696" s="152" t="s">
        <v>1729</v>
      </c>
      <c r="D696" s="152" t="s">
        <v>169</v>
      </c>
      <c r="E696" s="153" t="s">
        <v>1730</v>
      </c>
      <c r="F696" s="154" t="s">
        <v>1731</v>
      </c>
      <c r="G696" s="155" t="s">
        <v>245</v>
      </c>
      <c r="H696" s="156">
        <v>1</v>
      </c>
      <c r="I696" s="156">
        <v>25.2</v>
      </c>
      <c r="J696" s="156">
        <f t="shared" si="130"/>
        <v>25.2</v>
      </c>
      <c r="K696" s="157"/>
      <c r="L696" s="29"/>
      <c r="M696" s="158" t="s">
        <v>1</v>
      </c>
      <c r="N696" s="159" t="s">
        <v>37</v>
      </c>
      <c r="O696" s="160">
        <v>0</v>
      </c>
      <c r="P696" s="160">
        <f t="shared" si="131"/>
        <v>0</v>
      </c>
      <c r="Q696" s="160">
        <v>0</v>
      </c>
      <c r="R696" s="160">
        <f t="shared" si="132"/>
        <v>0</v>
      </c>
      <c r="S696" s="160">
        <v>0</v>
      </c>
      <c r="T696" s="161">
        <f t="shared" si="133"/>
        <v>0</v>
      </c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R696" s="162" t="s">
        <v>538</v>
      </c>
      <c r="AT696" s="162" t="s">
        <v>169</v>
      </c>
      <c r="AU696" s="162" t="s">
        <v>84</v>
      </c>
      <c r="AY696" s="16" t="s">
        <v>167</v>
      </c>
      <c r="BE696" s="163">
        <f t="shared" si="134"/>
        <v>0</v>
      </c>
      <c r="BF696" s="163">
        <f t="shared" si="135"/>
        <v>25.2</v>
      </c>
      <c r="BG696" s="163">
        <f t="shared" si="136"/>
        <v>0</v>
      </c>
      <c r="BH696" s="163">
        <f t="shared" si="137"/>
        <v>0</v>
      </c>
      <c r="BI696" s="163">
        <f t="shared" si="138"/>
        <v>0</v>
      </c>
      <c r="BJ696" s="16" t="s">
        <v>84</v>
      </c>
      <c r="BK696" s="164">
        <f t="shared" si="139"/>
        <v>25.2</v>
      </c>
      <c r="BL696" s="16" t="s">
        <v>538</v>
      </c>
      <c r="BM696" s="162" t="s">
        <v>1732</v>
      </c>
    </row>
    <row r="697" spans="1:65" s="2" customFormat="1" ht="16.5" customHeight="1">
      <c r="A697" s="28"/>
      <c r="B697" s="151"/>
      <c r="C697" s="152" t="s">
        <v>1733</v>
      </c>
      <c r="D697" s="152" t="s">
        <v>169</v>
      </c>
      <c r="E697" s="153" t="s">
        <v>1734</v>
      </c>
      <c r="F697" s="154" t="s">
        <v>1735</v>
      </c>
      <c r="G697" s="155" t="s">
        <v>245</v>
      </c>
      <c r="H697" s="156">
        <v>2</v>
      </c>
      <c r="I697" s="156">
        <v>30.4</v>
      </c>
      <c r="J697" s="156">
        <f t="shared" si="130"/>
        <v>60.8</v>
      </c>
      <c r="K697" s="157"/>
      <c r="L697" s="29"/>
      <c r="M697" s="158" t="s">
        <v>1</v>
      </c>
      <c r="N697" s="159" t="s">
        <v>37</v>
      </c>
      <c r="O697" s="160">
        <v>0</v>
      </c>
      <c r="P697" s="160">
        <f t="shared" si="131"/>
        <v>0</v>
      </c>
      <c r="Q697" s="160">
        <v>0</v>
      </c>
      <c r="R697" s="160">
        <f t="shared" si="132"/>
        <v>0</v>
      </c>
      <c r="S697" s="160">
        <v>0</v>
      </c>
      <c r="T697" s="161">
        <f t="shared" si="133"/>
        <v>0</v>
      </c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R697" s="162" t="s">
        <v>538</v>
      </c>
      <c r="AT697" s="162" t="s">
        <v>169</v>
      </c>
      <c r="AU697" s="162" t="s">
        <v>84</v>
      </c>
      <c r="AY697" s="16" t="s">
        <v>167</v>
      </c>
      <c r="BE697" s="163">
        <f t="shared" si="134"/>
        <v>0</v>
      </c>
      <c r="BF697" s="163">
        <f t="shared" si="135"/>
        <v>60.8</v>
      </c>
      <c r="BG697" s="163">
        <f t="shared" si="136"/>
        <v>0</v>
      </c>
      <c r="BH697" s="163">
        <f t="shared" si="137"/>
        <v>0</v>
      </c>
      <c r="BI697" s="163">
        <f t="shared" si="138"/>
        <v>0</v>
      </c>
      <c r="BJ697" s="16" t="s">
        <v>84</v>
      </c>
      <c r="BK697" s="164">
        <f t="shared" si="139"/>
        <v>60.8</v>
      </c>
      <c r="BL697" s="16" t="s">
        <v>538</v>
      </c>
      <c r="BM697" s="162" t="s">
        <v>1736</v>
      </c>
    </row>
    <row r="698" spans="1:65" s="2" customFormat="1" ht="16.5" customHeight="1">
      <c r="A698" s="28"/>
      <c r="B698" s="151"/>
      <c r="C698" s="152" t="s">
        <v>1737</v>
      </c>
      <c r="D698" s="152" t="s">
        <v>169</v>
      </c>
      <c r="E698" s="153" t="s">
        <v>1738</v>
      </c>
      <c r="F698" s="154" t="s">
        <v>1739</v>
      </c>
      <c r="G698" s="155" t="s">
        <v>245</v>
      </c>
      <c r="H698" s="156">
        <v>12</v>
      </c>
      <c r="I698" s="156">
        <v>6.2</v>
      </c>
      <c r="J698" s="156">
        <f t="shared" si="130"/>
        <v>74.400000000000006</v>
      </c>
      <c r="K698" s="157"/>
      <c r="L698" s="29"/>
      <c r="M698" s="158" t="s">
        <v>1</v>
      </c>
      <c r="N698" s="159" t="s">
        <v>37</v>
      </c>
      <c r="O698" s="160">
        <v>0</v>
      </c>
      <c r="P698" s="160">
        <f t="shared" si="131"/>
        <v>0</v>
      </c>
      <c r="Q698" s="160">
        <v>0</v>
      </c>
      <c r="R698" s="160">
        <f t="shared" si="132"/>
        <v>0</v>
      </c>
      <c r="S698" s="160">
        <v>0</v>
      </c>
      <c r="T698" s="161">
        <f t="shared" si="133"/>
        <v>0</v>
      </c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R698" s="162" t="s">
        <v>538</v>
      </c>
      <c r="AT698" s="162" t="s">
        <v>169</v>
      </c>
      <c r="AU698" s="162" t="s">
        <v>84</v>
      </c>
      <c r="AY698" s="16" t="s">
        <v>167</v>
      </c>
      <c r="BE698" s="163">
        <f t="shared" si="134"/>
        <v>0</v>
      </c>
      <c r="BF698" s="163">
        <f t="shared" si="135"/>
        <v>74.400000000000006</v>
      </c>
      <c r="BG698" s="163">
        <f t="shared" si="136"/>
        <v>0</v>
      </c>
      <c r="BH698" s="163">
        <f t="shared" si="137"/>
        <v>0</v>
      </c>
      <c r="BI698" s="163">
        <f t="shared" si="138"/>
        <v>0</v>
      </c>
      <c r="BJ698" s="16" t="s">
        <v>84</v>
      </c>
      <c r="BK698" s="164">
        <f t="shared" si="139"/>
        <v>74.400000000000006</v>
      </c>
      <c r="BL698" s="16" t="s">
        <v>538</v>
      </c>
      <c r="BM698" s="162" t="s">
        <v>1740</v>
      </c>
    </row>
    <row r="699" spans="1:65" s="2" customFormat="1" ht="21.75" customHeight="1">
      <c r="A699" s="28"/>
      <c r="B699" s="151"/>
      <c r="C699" s="152" t="s">
        <v>1741</v>
      </c>
      <c r="D699" s="152" t="s">
        <v>169</v>
      </c>
      <c r="E699" s="153" t="s">
        <v>1742</v>
      </c>
      <c r="F699" s="154" t="s">
        <v>1743</v>
      </c>
      <c r="G699" s="155" t="s">
        <v>245</v>
      </c>
      <c r="H699" s="156">
        <v>2</v>
      </c>
      <c r="I699" s="156">
        <v>98.2</v>
      </c>
      <c r="J699" s="156">
        <f t="shared" si="130"/>
        <v>196.4</v>
      </c>
      <c r="K699" s="157"/>
      <c r="L699" s="29"/>
      <c r="M699" s="158" t="s">
        <v>1</v>
      </c>
      <c r="N699" s="159" t="s">
        <v>37</v>
      </c>
      <c r="O699" s="160">
        <v>0</v>
      </c>
      <c r="P699" s="160">
        <f t="shared" si="131"/>
        <v>0</v>
      </c>
      <c r="Q699" s="160">
        <v>0</v>
      </c>
      <c r="R699" s="160">
        <f t="shared" si="132"/>
        <v>0</v>
      </c>
      <c r="S699" s="160">
        <v>0</v>
      </c>
      <c r="T699" s="161">
        <f t="shared" si="133"/>
        <v>0</v>
      </c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R699" s="162" t="s">
        <v>538</v>
      </c>
      <c r="AT699" s="162" t="s">
        <v>169</v>
      </c>
      <c r="AU699" s="162" t="s">
        <v>84</v>
      </c>
      <c r="AY699" s="16" t="s">
        <v>167</v>
      </c>
      <c r="BE699" s="163">
        <f t="shared" si="134"/>
        <v>0</v>
      </c>
      <c r="BF699" s="163">
        <f t="shared" si="135"/>
        <v>196.4</v>
      </c>
      <c r="BG699" s="163">
        <f t="shared" si="136"/>
        <v>0</v>
      </c>
      <c r="BH699" s="163">
        <f t="shared" si="137"/>
        <v>0</v>
      </c>
      <c r="BI699" s="163">
        <f t="shared" si="138"/>
        <v>0</v>
      </c>
      <c r="BJ699" s="16" t="s">
        <v>84</v>
      </c>
      <c r="BK699" s="164">
        <f t="shared" si="139"/>
        <v>196.4</v>
      </c>
      <c r="BL699" s="16" t="s">
        <v>538</v>
      </c>
      <c r="BM699" s="162" t="s">
        <v>1744</v>
      </c>
    </row>
    <row r="700" spans="1:65" s="2" customFormat="1" ht="21.75" customHeight="1">
      <c r="A700" s="28"/>
      <c r="B700" s="151"/>
      <c r="C700" s="152" t="s">
        <v>1745</v>
      </c>
      <c r="D700" s="152" t="s">
        <v>169</v>
      </c>
      <c r="E700" s="153" t="s">
        <v>1746</v>
      </c>
      <c r="F700" s="154" t="s">
        <v>1747</v>
      </c>
      <c r="G700" s="155" t="s">
        <v>245</v>
      </c>
      <c r="H700" s="156">
        <v>11</v>
      </c>
      <c r="I700" s="156">
        <v>47.3</v>
      </c>
      <c r="J700" s="156">
        <f t="shared" si="130"/>
        <v>520.29999999999995</v>
      </c>
      <c r="K700" s="157"/>
      <c r="L700" s="29"/>
      <c r="M700" s="158" t="s">
        <v>1</v>
      </c>
      <c r="N700" s="159" t="s">
        <v>37</v>
      </c>
      <c r="O700" s="160">
        <v>0</v>
      </c>
      <c r="P700" s="160">
        <f t="shared" si="131"/>
        <v>0</v>
      </c>
      <c r="Q700" s="160">
        <v>0</v>
      </c>
      <c r="R700" s="160">
        <f t="shared" si="132"/>
        <v>0</v>
      </c>
      <c r="S700" s="160">
        <v>0</v>
      </c>
      <c r="T700" s="161">
        <f t="shared" si="133"/>
        <v>0</v>
      </c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R700" s="162" t="s">
        <v>538</v>
      </c>
      <c r="AT700" s="162" t="s">
        <v>169</v>
      </c>
      <c r="AU700" s="162" t="s">
        <v>84</v>
      </c>
      <c r="AY700" s="16" t="s">
        <v>167</v>
      </c>
      <c r="BE700" s="163">
        <f t="shared" si="134"/>
        <v>0</v>
      </c>
      <c r="BF700" s="163">
        <f t="shared" si="135"/>
        <v>520.29999999999995</v>
      </c>
      <c r="BG700" s="163">
        <f t="shared" si="136"/>
        <v>0</v>
      </c>
      <c r="BH700" s="163">
        <f t="shared" si="137"/>
        <v>0</v>
      </c>
      <c r="BI700" s="163">
        <f t="shared" si="138"/>
        <v>0</v>
      </c>
      <c r="BJ700" s="16" t="s">
        <v>84</v>
      </c>
      <c r="BK700" s="164">
        <f t="shared" si="139"/>
        <v>520.29999999999995</v>
      </c>
      <c r="BL700" s="16" t="s">
        <v>538</v>
      </c>
      <c r="BM700" s="162" t="s">
        <v>1748</v>
      </c>
    </row>
    <row r="701" spans="1:65" s="2" customFormat="1" ht="16.5" customHeight="1">
      <c r="A701" s="28"/>
      <c r="B701" s="151"/>
      <c r="C701" s="152" t="s">
        <v>1749</v>
      </c>
      <c r="D701" s="152" t="s">
        <v>169</v>
      </c>
      <c r="E701" s="153" t="s">
        <v>1750</v>
      </c>
      <c r="F701" s="154" t="s">
        <v>1751</v>
      </c>
      <c r="G701" s="155" t="s">
        <v>245</v>
      </c>
      <c r="H701" s="156">
        <v>1</v>
      </c>
      <c r="I701" s="156">
        <v>325</v>
      </c>
      <c r="J701" s="156">
        <f t="shared" si="130"/>
        <v>325</v>
      </c>
      <c r="K701" s="157"/>
      <c r="L701" s="29"/>
      <c r="M701" s="158" t="s">
        <v>1</v>
      </c>
      <c r="N701" s="159" t="s">
        <v>37</v>
      </c>
      <c r="O701" s="160">
        <v>0</v>
      </c>
      <c r="P701" s="160">
        <f t="shared" si="131"/>
        <v>0</v>
      </c>
      <c r="Q701" s="160">
        <v>0</v>
      </c>
      <c r="R701" s="160">
        <f t="shared" si="132"/>
        <v>0</v>
      </c>
      <c r="S701" s="160">
        <v>0</v>
      </c>
      <c r="T701" s="161">
        <f t="shared" si="133"/>
        <v>0</v>
      </c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R701" s="162" t="s">
        <v>538</v>
      </c>
      <c r="AT701" s="162" t="s">
        <v>169</v>
      </c>
      <c r="AU701" s="162" t="s">
        <v>84</v>
      </c>
      <c r="AY701" s="16" t="s">
        <v>167</v>
      </c>
      <c r="BE701" s="163">
        <f t="shared" si="134"/>
        <v>0</v>
      </c>
      <c r="BF701" s="163">
        <f t="shared" si="135"/>
        <v>325</v>
      </c>
      <c r="BG701" s="163">
        <f t="shared" si="136"/>
        <v>0</v>
      </c>
      <c r="BH701" s="163">
        <f t="shared" si="137"/>
        <v>0</v>
      </c>
      <c r="BI701" s="163">
        <f t="shared" si="138"/>
        <v>0</v>
      </c>
      <c r="BJ701" s="16" t="s">
        <v>84</v>
      </c>
      <c r="BK701" s="164">
        <f t="shared" si="139"/>
        <v>325</v>
      </c>
      <c r="BL701" s="16" t="s">
        <v>538</v>
      </c>
      <c r="BM701" s="162" t="s">
        <v>1752</v>
      </c>
    </row>
    <row r="702" spans="1:65" s="12" customFormat="1" ht="22.9" customHeight="1">
      <c r="B702" s="139"/>
      <c r="D702" s="140" t="s">
        <v>70</v>
      </c>
      <c r="E702" s="149" t="s">
        <v>1753</v>
      </c>
      <c r="F702" s="149" t="s">
        <v>1754</v>
      </c>
      <c r="J702" s="150">
        <f>BK702</f>
        <v>855.56999999999994</v>
      </c>
      <c r="L702" s="139"/>
      <c r="M702" s="143"/>
      <c r="N702" s="144"/>
      <c r="O702" s="144"/>
      <c r="P702" s="145">
        <f>SUM(P703:P704)</f>
        <v>0</v>
      </c>
      <c r="Q702" s="144"/>
      <c r="R702" s="145">
        <f>SUM(R703:R704)</f>
        <v>0</v>
      </c>
      <c r="S702" s="144"/>
      <c r="T702" s="146">
        <f>SUM(T703:T704)</f>
        <v>0</v>
      </c>
      <c r="AR702" s="140" t="s">
        <v>185</v>
      </c>
      <c r="AT702" s="147" t="s">
        <v>70</v>
      </c>
      <c r="AU702" s="147" t="s">
        <v>78</v>
      </c>
      <c r="AY702" s="140" t="s">
        <v>167</v>
      </c>
      <c r="BK702" s="148">
        <f>SUM(BK703:BK704)</f>
        <v>855.56999999999994</v>
      </c>
    </row>
    <row r="703" spans="1:65" s="2" customFormat="1" ht="16.5" customHeight="1">
      <c r="A703" s="28"/>
      <c r="B703" s="151"/>
      <c r="C703" s="152" t="s">
        <v>1755</v>
      </c>
      <c r="D703" s="152" t="s">
        <v>169</v>
      </c>
      <c r="E703" s="153" t="s">
        <v>1756</v>
      </c>
      <c r="F703" s="154" t="s">
        <v>1757</v>
      </c>
      <c r="G703" s="155" t="s">
        <v>705</v>
      </c>
      <c r="H703" s="156">
        <v>11.18</v>
      </c>
      <c r="I703" s="156">
        <v>12.84168157</v>
      </c>
      <c r="J703" s="156">
        <f>ROUND(I703*H703,3)</f>
        <v>143.57</v>
      </c>
      <c r="K703" s="157"/>
      <c r="L703" s="29"/>
      <c r="M703" s="158" t="s">
        <v>1</v>
      </c>
      <c r="N703" s="159" t="s">
        <v>37</v>
      </c>
      <c r="O703" s="160">
        <v>0</v>
      </c>
      <c r="P703" s="160">
        <f>O703*H703</f>
        <v>0</v>
      </c>
      <c r="Q703" s="160">
        <v>0</v>
      </c>
      <c r="R703" s="160">
        <f>Q703*H703</f>
        <v>0</v>
      </c>
      <c r="S703" s="160">
        <v>0</v>
      </c>
      <c r="T703" s="161">
        <f>S703*H703</f>
        <v>0</v>
      </c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R703" s="162" t="s">
        <v>538</v>
      </c>
      <c r="AT703" s="162" t="s">
        <v>169</v>
      </c>
      <c r="AU703" s="162" t="s">
        <v>84</v>
      </c>
      <c r="AY703" s="16" t="s">
        <v>167</v>
      </c>
      <c r="BE703" s="163">
        <f>IF(N703="základná",J703,0)</f>
        <v>0</v>
      </c>
      <c r="BF703" s="163">
        <f>IF(N703="znížená",J703,0)</f>
        <v>143.57</v>
      </c>
      <c r="BG703" s="163">
        <f>IF(N703="zákl. prenesená",J703,0)</f>
        <v>0</v>
      </c>
      <c r="BH703" s="163">
        <f>IF(N703="zníž. prenesená",J703,0)</f>
        <v>0</v>
      </c>
      <c r="BI703" s="163">
        <f>IF(N703="nulová",J703,0)</f>
        <v>0</v>
      </c>
      <c r="BJ703" s="16" t="s">
        <v>84</v>
      </c>
      <c r="BK703" s="164">
        <f>ROUND(I703*H703,3)</f>
        <v>143.57</v>
      </c>
      <c r="BL703" s="16" t="s">
        <v>538</v>
      </c>
      <c r="BM703" s="162" t="s">
        <v>1758</v>
      </c>
    </row>
    <row r="704" spans="1:65" s="2" customFormat="1" ht="16.5" customHeight="1">
      <c r="A704" s="28"/>
      <c r="B704" s="151"/>
      <c r="C704" s="152" t="s">
        <v>1759</v>
      </c>
      <c r="D704" s="152" t="s">
        <v>169</v>
      </c>
      <c r="E704" s="153" t="s">
        <v>1760</v>
      </c>
      <c r="F704" s="154" t="s">
        <v>1761</v>
      </c>
      <c r="G704" s="155" t="s">
        <v>1762</v>
      </c>
      <c r="H704" s="156">
        <v>16</v>
      </c>
      <c r="I704" s="156">
        <v>44.5</v>
      </c>
      <c r="J704" s="156">
        <f>ROUND(I704*H704,3)</f>
        <v>712</v>
      </c>
      <c r="K704" s="157"/>
      <c r="L704" s="29"/>
      <c r="M704" s="158" t="s">
        <v>1</v>
      </c>
      <c r="N704" s="159" t="s">
        <v>37</v>
      </c>
      <c r="O704" s="160">
        <v>0</v>
      </c>
      <c r="P704" s="160">
        <f>O704*H704</f>
        <v>0</v>
      </c>
      <c r="Q704" s="160">
        <v>0</v>
      </c>
      <c r="R704" s="160">
        <f>Q704*H704</f>
        <v>0</v>
      </c>
      <c r="S704" s="160">
        <v>0</v>
      </c>
      <c r="T704" s="161">
        <f>S704*H704</f>
        <v>0</v>
      </c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R704" s="162" t="s">
        <v>538</v>
      </c>
      <c r="AT704" s="162" t="s">
        <v>169</v>
      </c>
      <c r="AU704" s="162" t="s">
        <v>84</v>
      </c>
      <c r="AY704" s="16" t="s">
        <v>167</v>
      </c>
      <c r="BE704" s="163">
        <f>IF(N704="základná",J704,0)</f>
        <v>0</v>
      </c>
      <c r="BF704" s="163">
        <f>IF(N704="znížená",J704,0)</f>
        <v>712</v>
      </c>
      <c r="BG704" s="163">
        <f>IF(N704="zákl. prenesená",J704,0)</f>
        <v>0</v>
      </c>
      <c r="BH704" s="163">
        <f>IF(N704="zníž. prenesená",J704,0)</f>
        <v>0</v>
      </c>
      <c r="BI704" s="163">
        <f>IF(N704="nulová",J704,0)</f>
        <v>0</v>
      </c>
      <c r="BJ704" s="16" t="s">
        <v>84</v>
      </c>
      <c r="BK704" s="164">
        <f>ROUND(I704*H704,3)</f>
        <v>712</v>
      </c>
      <c r="BL704" s="16" t="s">
        <v>538</v>
      </c>
      <c r="BM704" s="162" t="s">
        <v>1763</v>
      </c>
    </row>
    <row r="705" spans="1:65" s="12" customFormat="1" ht="22.9" customHeight="1">
      <c r="B705" s="139"/>
      <c r="D705" s="140" t="s">
        <v>70</v>
      </c>
      <c r="E705" s="149" t="s">
        <v>1764</v>
      </c>
      <c r="F705" s="149" t="s">
        <v>1765</v>
      </c>
      <c r="J705" s="150">
        <f>BK705</f>
        <v>19331.047999999995</v>
      </c>
      <c r="L705" s="139"/>
      <c r="M705" s="143"/>
      <c r="N705" s="144"/>
      <c r="O705" s="144"/>
      <c r="P705" s="145">
        <f>SUM(P706:P735)</f>
        <v>0</v>
      </c>
      <c r="Q705" s="144"/>
      <c r="R705" s="145">
        <f>SUM(R706:R735)</f>
        <v>0</v>
      </c>
      <c r="S705" s="144"/>
      <c r="T705" s="146">
        <f>SUM(T706:T735)</f>
        <v>0</v>
      </c>
      <c r="AR705" s="140" t="s">
        <v>185</v>
      </c>
      <c r="AT705" s="147" t="s">
        <v>70</v>
      </c>
      <c r="AU705" s="147" t="s">
        <v>78</v>
      </c>
      <c r="AY705" s="140" t="s">
        <v>167</v>
      </c>
      <c r="BK705" s="148">
        <f>SUM(BK706:BK735)</f>
        <v>19331.047999999995</v>
      </c>
    </row>
    <row r="706" spans="1:65" s="2" customFormat="1" ht="16.5" customHeight="1">
      <c r="A706" s="28"/>
      <c r="B706" s="151"/>
      <c r="C706" s="152" t="s">
        <v>1766</v>
      </c>
      <c r="D706" s="152" t="s">
        <v>169</v>
      </c>
      <c r="E706" s="153" t="s">
        <v>1767</v>
      </c>
      <c r="F706" s="154" t="s">
        <v>1768</v>
      </c>
      <c r="G706" s="155" t="s">
        <v>245</v>
      </c>
      <c r="H706" s="156">
        <v>17</v>
      </c>
      <c r="I706" s="156">
        <v>155.911</v>
      </c>
      <c r="J706" s="156">
        <f t="shared" ref="J706:J735" si="140">ROUND(I706*H706,3)</f>
        <v>2650.4870000000001</v>
      </c>
      <c r="K706" s="157"/>
      <c r="L706" s="29"/>
      <c r="M706" s="158" t="s">
        <v>1</v>
      </c>
      <c r="N706" s="159" t="s">
        <v>37</v>
      </c>
      <c r="O706" s="160">
        <v>0</v>
      </c>
      <c r="P706" s="160">
        <f t="shared" ref="P706:P735" si="141">O706*H706</f>
        <v>0</v>
      </c>
      <c r="Q706" s="160">
        <v>0</v>
      </c>
      <c r="R706" s="160">
        <f t="shared" ref="R706:R735" si="142">Q706*H706</f>
        <v>0</v>
      </c>
      <c r="S706" s="160">
        <v>0</v>
      </c>
      <c r="T706" s="161">
        <f t="shared" ref="T706:T735" si="143">S706*H706</f>
        <v>0</v>
      </c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R706" s="162" t="s">
        <v>538</v>
      </c>
      <c r="AT706" s="162" t="s">
        <v>169</v>
      </c>
      <c r="AU706" s="162" t="s">
        <v>84</v>
      </c>
      <c r="AY706" s="16" t="s">
        <v>167</v>
      </c>
      <c r="BE706" s="163">
        <f t="shared" ref="BE706:BE735" si="144">IF(N706="základná",J706,0)</f>
        <v>0</v>
      </c>
      <c r="BF706" s="163">
        <f t="shared" ref="BF706:BF735" si="145">IF(N706="znížená",J706,0)</f>
        <v>2650.4870000000001</v>
      </c>
      <c r="BG706" s="163">
        <f t="shared" ref="BG706:BG735" si="146">IF(N706="zákl. prenesená",J706,0)</f>
        <v>0</v>
      </c>
      <c r="BH706" s="163">
        <f t="shared" ref="BH706:BH735" si="147">IF(N706="zníž. prenesená",J706,0)</f>
        <v>0</v>
      </c>
      <c r="BI706" s="163">
        <f t="shared" ref="BI706:BI735" si="148">IF(N706="nulová",J706,0)</f>
        <v>0</v>
      </c>
      <c r="BJ706" s="16" t="s">
        <v>84</v>
      </c>
      <c r="BK706" s="164">
        <f t="shared" ref="BK706:BK735" si="149">ROUND(I706*H706,3)</f>
        <v>2650.4870000000001</v>
      </c>
      <c r="BL706" s="16" t="s">
        <v>538</v>
      </c>
      <c r="BM706" s="162" t="s">
        <v>1769</v>
      </c>
    </row>
    <row r="707" spans="1:65" s="2" customFormat="1" ht="16.5" customHeight="1">
      <c r="A707" s="28"/>
      <c r="B707" s="151"/>
      <c r="C707" s="152" t="s">
        <v>1770</v>
      </c>
      <c r="D707" s="152" t="s">
        <v>169</v>
      </c>
      <c r="E707" s="153" t="s">
        <v>1771</v>
      </c>
      <c r="F707" s="154" t="s">
        <v>1772</v>
      </c>
      <c r="G707" s="155" t="s">
        <v>245</v>
      </c>
      <c r="H707" s="156">
        <v>43</v>
      </c>
      <c r="I707" s="156">
        <v>206.11099999999999</v>
      </c>
      <c r="J707" s="156">
        <f t="shared" si="140"/>
        <v>8862.7729999999992</v>
      </c>
      <c r="K707" s="157"/>
      <c r="L707" s="29"/>
      <c r="M707" s="158" t="s">
        <v>1</v>
      </c>
      <c r="N707" s="159" t="s">
        <v>37</v>
      </c>
      <c r="O707" s="160">
        <v>0</v>
      </c>
      <c r="P707" s="160">
        <f t="shared" si="141"/>
        <v>0</v>
      </c>
      <c r="Q707" s="160">
        <v>0</v>
      </c>
      <c r="R707" s="160">
        <f t="shared" si="142"/>
        <v>0</v>
      </c>
      <c r="S707" s="160">
        <v>0</v>
      </c>
      <c r="T707" s="161">
        <f t="shared" si="143"/>
        <v>0</v>
      </c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R707" s="162" t="s">
        <v>538</v>
      </c>
      <c r="AT707" s="162" t="s">
        <v>169</v>
      </c>
      <c r="AU707" s="162" t="s">
        <v>84</v>
      </c>
      <c r="AY707" s="16" t="s">
        <v>167</v>
      </c>
      <c r="BE707" s="163">
        <f t="shared" si="144"/>
        <v>0</v>
      </c>
      <c r="BF707" s="163">
        <f t="shared" si="145"/>
        <v>8862.7729999999992</v>
      </c>
      <c r="BG707" s="163">
        <f t="shared" si="146"/>
        <v>0</v>
      </c>
      <c r="BH707" s="163">
        <f t="shared" si="147"/>
        <v>0</v>
      </c>
      <c r="BI707" s="163">
        <f t="shared" si="148"/>
        <v>0</v>
      </c>
      <c r="BJ707" s="16" t="s">
        <v>84</v>
      </c>
      <c r="BK707" s="164">
        <f t="shared" si="149"/>
        <v>8862.7729999999992</v>
      </c>
      <c r="BL707" s="16" t="s">
        <v>538</v>
      </c>
      <c r="BM707" s="162" t="s">
        <v>1773</v>
      </c>
    </row>
    <row r="708" spans="1:65" s="2" customFormat="1" ht="16.5" customHeight="1">
      <c r="A708" s="28"/>
      <c r="B708" s="151"/>
      <c r="C708" s="152" t="s">
        <v>1774</v>
      </c>
      <c r="D708" s="152" t="s">
        <v>169</v>
      </c>
      <c r="E708" s="153" t="s">
        <v>1775</v>
      </c>
      <c r="F708" s="154" t="s">
        <v>1776</v>
      </c>
      <c r="G708" s="155" t="s">
        <v>245</v>
      </c>
      <c r="H708" s="156">
        <v>10</v>
      </c>
      <c r="I708" s="156">
        <v>35.710999999999999</v>
      </c>
      <c r="J708" s="156">
        <f t="shared" si="140"/>
        <v>357.11</v>
      </c>
      <c r="K708" s="157"/>
      <c r="L708" s="29"/>
      <c r="M708" s="158" t="s">
        <v>1</v>
      </c>
      <c r="N708" s="159" t="s">
        <v>37</v>
      </c>
      <c r="O708" s="160">
        <v>0</v>
      </c>
      <c r="P708" s="160">
        <f t="shared" si="141"/>
        <v>0</v>
      </c>
      <c r="Q708" s="160">
        <v>0</v>
      </c>
      <c r="R708" s="160">
        <f t="shared" si="142"/>
        <v>0</v>
      </c>
      <c r="S708" s="160">
        <v>0</v>
      </c>
      <c r="T708" s="161">
        <f t="shared" si="143"/>
        <v>0</v>
      </c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R708" s="162" t="s">
        <v>538</v>
      </c>
      <c r="AT708" s="162" t="s">
        <v>169</v>
      </c>
      <c r="AU708" s="162" t="s">
        <v>84</v>
      </c>
      <c r="AY708" s="16" t="s">
        <v>167</v>
      </c>
      <c r="BE708" s="163">
        <f t="shared" si="144"/>
        <v>0</v>
      </c>
      <c r="BF708" s="163">
        <f t="shared" si="145"/>
        <v>357.11</v>
      </c>
      <c r="BG708" s="163">
        <f t="shared" si="146"/>
        <v>0</v>
      </c>
      <c r="BH708" s="163">
        <f t="shared" si="147"/>
        <v>0</v>
      </c>
      <c r="BI708" s="163">
        <f t="shared" si="148"/>
        <v>0</v>
      </c>
      <c r="BJ708" s="16" t="s">
        <v>84</v>
      </c>
      <c r="BK708" s="164">
        <f t="shared" si="149"/>
        <v>357.11</v>
      </c>
      <c r="BL708" s="16" t="s">
        <v>538</v>
      </c>
      <c r="BM708" s="162" t="s">
        <v>1777</v>
      </c>
    </row>
    <row r="709" spans="1:65" s="2" customFormat="1" ht="16.5" customHeight="1">
      <c r="A709" s="28"/>
      <c r="B709" s="151"/>
      <c r="C709" s="152" t="s">
        <v>1778</v>
      </c>
      <c r="D709" s="152" t="s">
        <v>169</v>
      </c>
      <c r="E709" s="153" t="s">
        <v>1779</v>
      </c>
      <c r="F709" s="154" t="s">
        <v>1780</v>
      </c>
      <c r="G709" s="155" t="s">
        <v>245</v>
      </c>
      <c r="H709" s="156">
        <v>2</v>
      </c>
      <c r="I709" s="156">
        <v>155.91</v>
      </c>
      <c r="J709" s="156">
        <f t="shared" si="140"/>
        <v>311.82</v>
      </c>
      <c r="K709" s="157"/>
      <c r="L709" s="29"/>
      <c r="M709" s="158" t="s">
        <v>1</v>
      </c>
      <c r="N709" s="159" t="s">
        <v>37</v>
      </c>
      <c r="O709" s="160">
        <v>0</v>
      </c>
      <c r="P709" s="160">
        <f t="shared" si="141"/>
        <v>0</v>
      </c>
      <c r="Q709" s="160">
        <v>0</v>
      </c>
      <c r="R709" s="160">
        <f t="shared" si="142"/>
        <v>0</v>
      </c>
      <c r="S709" s="160">
        <v>0</v>
      </c>
      <c r="T709" s="161">
        <f t="shared" si="143"/>
        <v>0</v>
      </c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R709" s="162" t="s">
        <v>538</v>
      </c>
      <c r="AT709" s="162" t="s">
        <v>169</v>
      </c>
      <c r="AU709" s="162" t="s">
        <v>84</v>
      </c>
      <c r="AY709" s="16" t="s">
        <v>167</v>
      </c>
      <c r="BE709" s="163">
        <f t="shared" si="144"/>
        <v>0</v>
      </c>
      <c r="BF709" s="163">
        <f t="shared" si="145"/>
        <v>311.82</v>
      </c>
      <c r="BG709" s="163">
        <f t="shared" si="146"/>
        <v>0</v>
      </c>
      <c r="BH709" s="163">
        <f t="shared" si="147"/>
        <v>0</v>
      </c>
      <c r="BI709" s="163">
        <f t="shared" si="148"/>
        <v>0</v>
      </c>
      <c r="BJ709" s="16" t="s">
        <v>84</v>
      </c>
      <c r="BK709" s="164">
        <f t="shared" si="149"/>
        <v>311.82</v>
      </c>
      <c r="BL709" s="16" t="s">
        <v>538</v>
      </c>
      <c r="BM709" s="162" t="s">
        <v>1781</v>
      </c>
    </row>
    <row r="710" spans="1:65" s="2" customFormat="1" ht="16.5" customHeight="1">
      <c r="A710" s="28"/>
      <c r="B710" s="151"/>
      <c r="C710" s="152" t="s">
        <v>1782</v>
      </c>
      <c r="D710" s="152" t="s">
        <v>169</v>
      </c>
      <c r="E710" s="153" t="s">
        <v>1783</v>
      </c>
      <c r="F710" s="154" t="s">
        <v>1784</v>
      </c>
      <c r="G710" s="155" t="s">
        <v>245</v>
      </c>
      <c r="H710" s="156">
        <v>22</v>
      </c>
      <c r="I710" s="156">
        <v>9.2100000000000009</v>
      </c>
      <c r="J710" s="156">
        <f t="shared" si="140"/>
        <v>202.62</v>
      </c>
      <c r="K710" s="157"/>
      <c r="L710" s="29"/>
      <c r="M710" s="158" t="s">
        <v>1</v>
      </c>
      <c r="N710" s="159" t="s">
        <v>37</v>
      </c>
      <c r="O710" s="160">
        <v>0</v>
      </c>
      <c r="P710" s="160">
        <f t="shared" si="141"/>
        <v>0</v>
      </c>
      <c r="Q710" s="160">
        <v>0</v>
      </c>
      <c r="R710" s="160">
        <f t="shared" si="142"/>
        <v>0</v>
      </c>
      <c r="S710" s="160">
        <v>0</v>
      </c>
      <c r="T710" s="161">
        <f t="shared" si="143"/>
        <v>0</v>
      </c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R710" s="162" t="s">
        <v>538</v>
      </c>
      <c r="AT710" s="162" t="s">
        <v>169</v>
      </c>
      <c r="AU710" s="162" t="s">
        <v>84</v>
      </c>
      <c r="AY710" s="16" t="s">
        <v>167</v>
      </c>
      <c r="BE710" s="163">
        <f t="shared" si="144"/>
        <v>0</v>
      </c>
      <c r="BF710" s="163">
        <f t="shared" si="145"/>
        <v>202.62</v>
      </c>
      <c r="BG710" s="163">
        <f t="shared" si="146"/>
        <v>0</v>
      </c>
      <c r="BH710" s="163">
        <f t="shared" si="147"/>
        <v>0</v>
      </c>
      <c r="BI710" s="163">
        <f t="shared" si="148"/>
        <v>0</v>
      </c>
      <c r="BJ710" s="16" t="s">
        <v>84</v>
      </c>
      <c r="BK710" s="164">
        <f t="shared" si="149"/>
        <v>202.62</v>
      </c>
      <c r="BL710" s="16" t="s">
        <v>538</v>
      </c>
      <c r="BM710" s="162" t="s">
        <v>1785</v>
      </c>
    </row>
    <row r="711" spans="1:65" s="2" customFormat="1" ht="16.5" customHeight="1">
      <c r="A711" s="28"/>
      <c r="B711" s="151"/>
      <c r="C711" s="152" t="s">
        <v>1786</v>
      </c>
      <c r="D711" s="152" t="s">
        <v>169</v>
      </c>
      <c r="E711" s="153" t="s">
        <v>1787</v>
      </c>
      <c r="F711" s="154" t="s">
        <v>1788</v>
      </c>
      <c r="G711" s="155" t="s">
        <v>245</v>
      </c>
      <c r="H711" s="156">
        <v>10</v>
      </c>
      <c r="I711" s="156">
        <v>9.2110000000000003</v>
      </c>
      <c r="J711" s="156">
        <f t="shared" si="140"/>
        <v>92.11</v>
      </c>
      <c r="K711" s="157"/>
      <c r="L711" s="29"/>
      <c r="M711" s="158" t="s">
        <v>1</v>
      </c>
      <c r="N711" s="159" t="s">
        <v>37</v>
      </c>
      <c r="O711" s="160">
        <v>0</v>
      </c>
      <c r="P711" s="160">
        <f t="shared" si="141"/>
        <v>0</v>
      </c>
      <c r="Q711" s="160">
        <v>0</v>
      </c>
      <c r="R711" s="160">
        <f t="shared" si="142"/>
        <v>0</v>
      </c>
      <c r="S711" s="160">
        <v>0</v>
      </c>
      <c r="T711" s="161">
        <f t="shared" si="143"/>
        <v>0</v>
      </c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R711" s="162" t="s">
        <v>538</v>
      </c>
      <c r="AT711" s="162" t="s">
        <v>169</v>
      </c>
      <c r="AU711" s="162" t="s">
        <v>84</v>
      </c>
      <c r="AY711" s="16" t="s">
        <v>167</v>
      </c>
      <c r="BE711" s="163">
        <f t="shared" si="144"/>
        <v>0</v>
      </c>
      <c r="BF711" s="163">
        <f t="shared" si="145"/>
        <v>92.11</v>
      </c>
      <c r="BG711" s="163">
        <f t="shared" si="146"/>
        <v>0</v>
      </c>
      <c r="BH711" s="163">
        <f t="shared" si="147"/>
        <v>0</v>
      </c>
      <c r="BI711" s="163">
        <f t="shared" si="148"/>
        <v>0</v>
      </c>
      <c r="BJ711" s="16" t="s">
        <v>84</v>
      </c>
      <c r="BK711" s="164">
        <f t="shared" si="149"/>
        <v>92.11</v>
      </c>
      <c r="BL711" s="16" t="s">
        <v>538</v>
      </c>
      <c r="BM711" s="162" t="s">
        <v>1789</v>
      </c>
    </row>
    <row r="712" spans="1:65" s="2" customFormat="1" ht="16.5" customHeight="1">
      <c r="A712" s="28"/>
      <c r="B712" s="151"/>
      <c r="C712" s="152" t="s">
        <v>1790</v>
      </c>
      <c r="D712" s="152" t="s">
        <v>169</v>
      </c>
      <c r="E712" s="153" t="s">
        <v>1791</v>
      </c>
      <c r="F712" s="154" t="s">
        <v>1792</v>
      </c>
      <c r="G712" s="155" t="s">
        <v>245</v>
      </c>
      <c r="H712" s="156">
        <v>8</v>
      </c>
      <c r="I712" s="156">
        <v>9.2110000000000003</v>
      </c>
      <c r="J712" s="156">
        <f t="shared" si="140"/>
        <v>73.688000000000002</v>
      </c>
      <c r="K712" s="157"/>
      <c r="L712" s="29"/>
      <c r="M712" s="158" t="s">
        <v>1</v>
      </c>
      <c r="N712" s="159" t="s">
        <v>37</v>
      </c>
      <c r="O712" s="160">
        <v>0</v>
      </c>
      <c r="P712" s="160">
        <f t="shared" si="141"/>
        <v>0</v>
      </c>
      <c r="Q712" s="160">
        <v>0</v>
      </c>
      <c r="R712" s="160">
        <f t="shared" si="142"/>
        <v>0</v>
      </c>
      <c r="S712" s="160">
        <v>0</v>
      </c>
      <c r="T712" s="161">
        <f t="shared" si="143"/>
        <v>0</v>
      </c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R712" s="162" t="s">
        <v>538</v>
      </c>
      <c r="AT712" s="162" t="s">
        <v>169</v>
      </c>
      <c r="AU712" s="162" t="s">
        <v>84</v>
      </c>
      <c r="AY712" s="16" t="s">
        <v>167</v>
      </c>
      <c r="BE712" s="163">
        <f t="shared" si="144"/>
        <v>0</v>
      </c>
      <c r="BF712" s="163">
        <f t="shared" si="145"/>
        <v>73.688000000000002</v>
      </c>
      <c r="BG712" s="163">
        <f t="shared" si="146"/>
        <v>0</v>
      </c>
      <c r="BH712" s="163">
        <f t="shared" si="147"/>
        <v>0</v>
      </c>
      <c r="BI712" s="163">
        <f t="shared" si="148"/>
        <v>0</v>
      </c>
      <c r="BJ712" s="16" t="s">
        <v>84</v>
      </c>
      <c r="BK712" s="164">
        <f t="shared" si="149"/>
        <v>73.688000000000002</v>
      </c>
      <c r="BL712" s="16" t="s">
        <v>538</v>
      </c>
      <c r="BM712" s="162" t="s">
        <v>1793</v>
      </c>
    </row>
    <row r="713" spans="1:65" s="2" customFormat="1" ht="16.5" customHeight="1">
      <c r="A713" s="28"/>
      <c r="B713" s="151"/>
      <c r="C713" s="152" t="s">
        <v>1794</v>
      </c>
      <c r="D713" s="152" t="s">
        <v>169</v>
      </c>
      <c r="E713" s="153" t="s">
        <v>1795</v>
      </c>
      <c r="F713" s="154" t="s">
        <v>1796</v>
      </c>
      <c r="G713" s="155" t="s">
        <v>245</v>
      </c>
      <c r="H713" s="156">
        <v>1</v>
      </c>
      <c r="I713" s="156">
        <v>9.2100000000000009</v>
      </c>
      <c r="J713" s="156">
        <f t="shared" si="140"/>
        <v>9.2100000000000009</v>
      </c>
      <c r="K713" s="157"/>
      <c r="L713" s="29"/>
      <c r="M713" s="158" t="s">
        <v>1</v>
      </c>
      <c r="N713" s="159" t="s">
        <v>37</v>
      </c>
      <c r="O713" s="160">
        <v>0</v>
      </c>
      <c r="P713" s="160">
        <f t="shared" si="141"/>
        <v>0</v>
      </c>
      <c r="Q713" s="160">
        <v>0</v>
      </c>
      <c r="R713" s="160">
        <f t="shared" si="142"/>
        <v>0</v>
      </c>
      <c r="S713" s="160">
        <v>0</v>
      </c>
      <c r="T713" s="161">
        <f t="shared" si="143"/>
        <v>0</v>
      </c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R713" s="162" t="s">
        <v>538</v>
      </c>
      <c r="AT713" s="162" t="s">
        <v>169</v>
      </c>
      <c r="AU713" s="162" t="s">
        <v>84</v>
      </c>
      <c r="AY713" s="16" t="s">
        <v>167</v>
      </c>
      <c r="BE713" s="163">
        <f t="shared" si="144"/>
        <v>0</v>
      </c>
      <c r="BF713" s="163">
        <f t="shared" si="145"/>
        <v>9.2100000000000009</v>
      </c>
      <c r="BG713" s="163">
        <f t="shared" si="146"/>
        <v>0</v>
      </c>
      <c r="BH713" s="163">
        <f t="shared" si="147"/>
        <v>0</v>
      </c>
      <c r="BI713" s="163">
        <f t="shared" si="148"/>
        <v>0</v>
      </c>
      <c r="BJ713" s="16" t="s">
        <v>84</v>
      </c>
      <c r="BK713" s="164">
        <f t="shared" si="149"/>
        <v>9.2100000000000009</v>
      </c>
      <c r="BL713" s="16" t="s">
        <v>538</v>
      </c>
      <c r="BM713" s="162" t="s">
        <v>1797</v>
      </c>
    </row>
    <row r="714" spans="1:65" s="2" customFormat="1" ht="16.5" customHeight="1">
      <c r="A714" s="28"/>
      <c r="B714" s="151"/>
      <c r="C714" s="152" t="s">
        <v>1798</v>
      </c>
      <c r="D714" s="152" t="s">
        <v>169</v>
      </c>
      <c r="E714" s="153" t="s">
        <v>1799</v>
      </c>
      <c r="F714" s="154" t="s">
        <v>1800</v>
      </c>
      <c r="G714" s="155" t="s">
        <v>245</v>
      </c>
      <c r="H714" s="156">
        <v>1</v>
      </c>
      <c r="I714" s="156">
        <v>19.21</v>
      </c>
      <c r="J714" s="156">
        <f t="shared" si="140"/>
        <v>19.21</v>
      </c>
      <c r="K714" s="157"/>
      <c r="L714" s="29"/>
      <c r="M714" s="158" t="s">
        <v>1</v>
      </c>
      <c r="N714" s="159" t="s">
        <v>37</v>
      </c>
      <c r="O714" s="160">
        <v>0</v>
      </c>
      <c r="P714" s="160">
        <f t="shared" si="141"/>
        <v>0</v>
      </c>
      <c r="Q714" s="160">
        <v>0</v>
      </c>
      <c r="R714" s="160">
        <f t="shared" si="142"/>
        <v>0</v>
      </c>
      <c r="S714" s="160">
        <v>0</v>
      </c>
      <c r="T714" s="161">
        <f t="shared" si="143"/>
        <v>0</v>
      </c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R714" s="162" t="s">
        <v>538</v>
      </c>
      <c r="AT714" s="162" t="s">
        <v>169</v>
      </c>
      <c r="AU714" s="162" t="s">
        <v>84</v>
      </c>
      <c r="AY714" s="16" t="s">
        <v>167</v>
      </c>
      <c r="BE714" s="163">
        <f t="shared" si="144"/>
        <v>0</v>
      </c>
      <c r="BF714" s="163">
        <f t="shared" si="145"/>
        <v>19.21</v>
      </c>
      <c r="BG714" s="163">
        <f t="shared" si="146"/>
        <v>0</v>
      </c>
      <c r="BH714" s="163">
        <f t="shared" si="147"/>
        <v>0</v>
      </c>
      <c r="BI714" s="163">
        <f t="shared" si="148"/>
        <v>0</v>
      </c>
      <c r="BJ714" s="16" t="s">
        <v>84</v>
      </c>
      <c r="BK714" s="164">
        <f t="shared" si="149"/>
        <v>19.21</v>
      </c>
      <c r="BL714" s="16" t="s">
        <v>538</v>
      </c>
      <c r="BM714" s="162" t="s">
        <v>1801</v>
      </c>
    </row>
    <row r="715" spans="1:65" s="2" customFormat="1" ht="16.5" customHeight="1">
      <c r="A715" s="28"/>
      <c r="B715" s="151"/>
      <c r="C715" s="152" t="s">
        <v>1802</v>
      </c>
      <c r="D715" s="152" t="s">
        <v>169</v>
      </c>
      <c r="E715" s="153" t="s">
        <v>1803</v>
      </c>
      <c r="F715" s="154" t="s">
        <v>1804</v>
      </c>
      <c r="G715" s="155" t="s">
        <v>245</v>
      </c>
      <c r="H715" s="156">
        <v>40</v>
      </c>
      <c r="I715" s="156">
        <v>10.013999999999999</v>
      </c>
      <c r="J715" s="156">
        <f t="shared" si="140"/>
        <v>400.56</v>
      </c>
      <c r="K715" s="157"/>
      <c r="L715" s="29"/>
      <c r="M715" s="158" t="s">
        <v>1</v>
      </c>
      <c r="N715" s="159" t="s">
        <v>37</v>
      </c>
      <c r="O715" s="160">
        <v>0</v>
      </c>
      <c r="P715" s="160">
        <f t="shared" si="141"/>
        <v>0</v>
      </c>
      <c r="Q715" s="160">
        <v>0</v>
      </c>
      <c r="R715" s="160">
        <f t="shared" si="142"/>
        <v>0</v>
      </c>
      <c r="S715" s="160">
        <v>0</v>
      </c>
      <c r="T715" s="161">
        <f t="shared" si="143"/>
        <v>0</v>
      </c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R715" s="162" t="s">
        <v>538</v>
      </c>
      <c r="AT715" s="162" t="s">
        <v>169</v>
      </c>
      <c r="AU715" s="162" t="s">
        <v>84</v>
      </c>
      <c r="AY715" s="16" t="s">
        <v>167</v>
      </c>
      <c r="BE715" s="163">
        <f t="shared" si="144"/>
        <v>0</v>
      </c>
      <c r="BF715" s="163">
        <f t="shared" si="145"/>
        <v>400.56</v>
      </c>
      <c r="BG715" s="163">
        <f t="shared" si="146"/>
        <v>0</v>
      </c>
      <c r="BH715" s="163">
        <f t="shared" si="147"/>
        <v>0</v>
      </c>
      <c r="BI715" s="163">
        <f t="shared" si="148"/>
        <v>0</v>
      </c>
      <c r="BJ715" s="16" t="s">
        <v>84</v>
      </c>
      <c r="BK715" s="164">
        <f t="shared" si="149"/>
        <v>400.56</v>
      </c>
      <c r="BL715" s="16" t="s">
        <v>538</v>
      </c>
      <c r="BM715" s="162" t="s">
        <v>1805</v>
      </c>
    </row>
    <row r="716" spans="1:65" s="2" customFormat="1" ht="16.5" customHeight="1">
      <c r="A716" s="28"/>
      <c r="B716" s="151"/>
      <c r="C716" s="152" t="s">
        <v>1806</v>
      </c>
      <c r="D716" s="152" t="s">
        <v>169</v>
      </c>
      <c r="E716" s="153" t="s">
        <v>1807</v>
      </c>
      <c r="F716" s="154" t="s">
        <v>1808</v>
      </c>
      <c r="G716" s="155" t="s">
        <v>245</v>
      </c>
      <c r="H716" s="156">
        <v>5</v>
      </c>
      <c r="I716" s="156">
        <v>10.013999999999999</v>
      </c>
      <c r="J716" s="156">
        <f t="shared" si="140"/>
        <v>50.07</v>
      </c>
      <c r="K716" s="157"/>
      <c r="L716" s="29"/>
      <c r="M716" s="158" t="s">
        <v>1</v>
      </c>
      <c r="N716" s="159" t="s">
        <v>37</v>
      </c>
      <c r="O716" s="160">
        <v>0</v>
      </c>
      <c r="P716" s="160">
        <f t="shared" si="141"/>
        <v>0</v>
      </c>
      <c r="Q716" s="160">
        <v>0</v>
      </c>
      <c r="R716" s="160">
        <f t="shared" si="142"/>
        <v>0</v>
      </c>
      <c r="S716" s="160">
        <v>0</v>
      </c>
      <c r="T716" s="161">
        <f t="shared" si="143"/>
        <v>0</v>
      </c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R716" s="162" t="s">
        <v>538</v>
      </c>
      <c r="AT716" s="162" t="s">
        <v>169</v>
      </c>
      <c r="AU716" s="162" t="s">
        <v>84</v>
      </c>
      <c r="AY716" s="16" t="s">
        <v>167</v>
      </c>
      <c r="BE716" s="163">
        <f t="shared" si="144"/>
        <v>0</v>
      </c>
      <c r="BF716" s="163">
        <f t="shared" si="145"/>
        <v>50.07</v>
      </c>
      <c r="BG716" s="163">
        <f t="shared" si="146"/>
        <v>0</v>
      </c>
      <c r="BH716" s="163">
        <f t="shared" si="147"/>
        <v>0</v>
      </c>
      <c r="BI716" s="163">
        <f t="shared" si="148"/>
        <v>0</v>
      </c>
      <c r="BJ716" s="16" t="s">
        <v>84</v>
      </c>
      <c r="BK716" s="164">
        <f t="shared" si="149"/>
        <v>50.07</v>
      </c>
      <c r="BL716" s="16" t="s">
        <v>538</v>
      </c>
      <c r="BM716" s="162" t="s">
        <v>1809</v>
      </c>
    </row>
    <row r="717" spans="1:65" s="2" customFormat="1" ht="16.5" customHeight="1">
      <c r="A717" s="28"/>
      <c r="B717" s="151"/>
      <c r="C717" s="152" t="s">
        <v>1810</v>
      </c>
      <c r="D717" s="152" t="s">
        <v>169</v>
      </c>
      <c r="E717" s="153" t="s">
        <v>1811</v>
      </c>
      <c r="F717" s="154" t="s">
        <v>1812</v>
      </c>
      <c r="G717" s="155" t="s">
        <v>245</v>
      </c>
      <c r="H717" s="156">
        <v>180</v>
      </c>
      <c r="I717" s="156">
        <v>3.694</v>
      </c>
      <c r="J717" s="156">
        <f t="shared" si="140"/>
        <v>664.92</v>
      </c>
      <c r="K717" s="157"/>
      <c r="L717" s="29"/>
      <c r="M717" s="158" t="s">
        <v>1</v>
      </c>
      <c r="N717" s="159" t="s">
        <v>37</v>
      </c>
      <c r="O717" s="160">
        <v>0</v>
      </c>
      <c r="P717" s="160">
        <f t="shared" si="141"/>
        <v>0</v>
      </c>
      <c r="Q717" s="160">
        <v>0</v>
      </c>
      <c r="R717" s="160">
        <f t="shared" si="142"/>
        <v>0</v>
      </c>
      <c r="S717" s="160">
        <v>0</v>
      </c>
      <c r="T717" s="161">
        <f t="shared" si="143"/>
        <v>0</v>
      </c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R717" s="162" t="s">
        <v>538</v>
      </c>
      <c r="AT717" s="162" t="s">
        <v>169</v>
      </c>
      <c r="AU717" s="162" t="s">
        <v>84</v>
      </c>
      <c r="AY717" s="16" t="s">
        <v>167</v>
      </c>
      <c r="BE717" s="163">
        <f t="shared" si="144"/>
        <v>0</v>
      </c>
      <c r="BF717" s="163">
        <f t="shared" si="145"/>
        <v>664.92</v>
      </c>
      <c r="BG717" s="163">
        <f t="shared" si="146"/>
        <v>0</v>
      </c>
      <c r="BH717" s="163">
        <f t="shared" si="147"/>
        <v>0</v>
      </c>
      <c r="BI717" s="163">
        <f t="shared" si="148"/>
        <v>0</v>
      </c>
      <c r="BJ717" s="16" t="s">
        <v>84</v>
      </c>
      <c r="BK717" s="164">
        <f t="shared" si="149"/>
        <v>664.92</v>
      </c>
      <c r="BL717" s="16" t="s">
        <v>538</v>
      </c>
      <c r="BM717" s="162" t="s">
        <v>1813</v>
      </c>
    </row>
    <row r="718" spans="1:65" s="2" customFormat="1" ht="16.5" customHeight="1">
      <c r="A718" s="28"/>
      <c r="B718" s="151"/>
      <c r="C718" s="152" t="s">
        <v>1814</v>
      </c>
      <c r="D718" s="152" t="s">
        <v>169</v>
      </c>
      <c r="E718" s="153" t="s">
        <v>1815</v>
      </c>
      <c r="F718" s="154" t="s">
        <v>1816</v>
      </c>
      <c r="G718" s="155" t="s">
        <v>245</v>
      </c>
      <c r="H718" s="156">
        <v>80</v>
      </c>
      <c r="I718" s="156">
        <v>4.5140000000000002</v>
      </c>
      <c r="J718" s="156">
        <f t="shared" si="140"/>
        <v>361.12</v>
      </c>
      <c r="K718" s="157"/>
      <c r="L718" s="29"/>
      <c r="M718" s="158" t="s">
        <v>1</v>
      </c>
      <c r="N718" s="159" t="s">
        <v>37</v>
      </c>
      <c r="O718" s="160">
        <v>0</v>
      </c>
      <c r="P718" s="160">
        <f t="shared" si="141"/>
        <v>0</v>
      </c>
      <c r="Q718" s="160">
        <v>0</v>
      </c>
      <c r="R718" s="160">
        <f t="shared" si="142"/>
        <v>0</v>
      </c>
      <c r="S718" s="160">
        <v>0</v>
      </c>
      <c r="T718" s="161">
        <f t="shared" si="143"/>
        <v>0</v>
      </c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R718" s="162" t="s">
        <v>538</v>
      </c>
      <c r="AT718" s="162" t="s">
        <v>169</v>
      </c>
      <c r="AU718" s="162" t="s">
        <v>84</v>
      </c>
      <c r="AY718" s="16" t="s">
        <v>167</v>
      </c>
      <c r="BE718" s="163">
        <f t="shared" si="144"/>
        <v>0</v>
      </c>
      <c r="BF718" s="163">
        <f t="shared" si="145"/>
        <v>361.12</v>
      </c>
      <c r="BG718" s="163">
        <f t="shared" si="146"/>
        <v>0</v>
      </c>
      <c r="BH718" s="163">
        <f t="shared" si="147"/>
        <v>0</v>
      </c>
      <c r="BI718" s="163">
        <f t="shared" si="148"/>
        <v>0</v>
      </c>
      <c r="BJ718" s="16" t="s">
        <v>84</v>
      </c>
      <c r="BK718" s="164">
        <f t="shared" si="149"/>
        <v>361.12</v>
      </c>
      <c r="BL718" s="16" t="s">
        <v>538</v>
      </c>
      <c r="BM718" s="162" t="s">
        <v>1817</v>
      </c>
    </row>
    <row r="719" spans="1:65" s="2" customFormat="1" ht="16.5" customHeight="1">
      <c r="A719" s="28"/>
      <c r="B719" s="151"/>
      <c r="C719" s="152" t="s">
        <v>1818</v>
      </c>
      <c r="D719" s="152" t="s">
        <v>169</v>
      </c>
      <c r="E719" s="153" t="s">
        <v>1819</v>
      </c>
      <c r="F719" s="154" t="s">
        <v>1820</v>
      </c>
      <c r="G719" s="155" t="s">
        <v>434</v>
      </c>
      <c r="H719" s="156">
        <v>50</v>
      </c>
      <c r="I719" s="156">
        <v>2.4049999999999998</v>
      </c>
      <c r="J719" s="156">
        <f t="shared" si="140"/>
        <v>120.25</v>
      </c>
      <c r="K719" s="157"/>
      <c r="L719" s="29"/>
      <c r="M719" s="158" t="s">
        <v>1</v>
      </c>
      <c r="N719" s="159" t="s">
        <v>37</v>
      </c>
      <c r="O719" s="160">
        <v>0</v>
      </c>
      <c r="P719" s="160">
        <f t="shared" si="141"/>
        <v>0</v>
      </c>
      <c r="Q719" s="160">
        <v>0</v>
      </c>
      <c r="R719" s="160">
        <f t="shared" si="142"/>
        <v>0</v>
      </c>
      <c r="S719" s="160">
        <v>0</v>
      </c>
      <c r="T719" s="161">
        <f t="shared" si="143"/>
        <v>0</v>
      </c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R719" s="162" t="s">
        <v>538</v>
      </c>
      <c r="AT719" s="162" t="s">
        <v>169</v>
      </c>
      <c r="AU719" s="162" t="s">
        <v>84</v>
      </c>
      <c r="AY719" s="16" t="s">
        <v>167</v>
      </c>
      <c r="BE719" s="163">
        <f t="shared" si="144"/>
        <v>0</v>
      </c>
      <c r="BF719" s="163">
        <f t="shared" si="145"/>
        <v>120.25</v>
      </c>
      <c r="BG719" s="163">
        <f t="shared" si="146"/>
        <v>0</v>
      </c>
      <c r="BH719" s="163">
        <f t="shared" si="147"/>
        <v>0</v>
      </c>
      <c r="BI719" s="163">
        <f t="shared" si="148"/>
        <v>0</v>
      </c>
      <c r="BJ719" s="16" t="s">
        <v>84</v>
      </c>
      <c r="BK719" s="164">
        <f t="shared" si="149"/>
        <v>120.25</v>
      </c>
      <c r="BL719" s="16" t="s">
        <v>538</v>
      </c>
      <c r="BM719" s="162" t="s">
        <v>1821</v>
      </c>
    </row>
    <row r="720" spans="1:65" s="2" customFormat="1" ht="16.5" customHeight="1">
      <c r="A720" s="28"/>
      <c r="B720" s="151"/>
      <c r="C720" s="152" t="s">
        <v>1822</v>
      </c>
      <c r="D720" s="152" t="s">
        <v>169</v>
      </c>
      <c r="E720" s="153" t="s">
        <v>1823</v>
      </c>
      <c r="F720" s="154" t="s">
        <v>1824</v>
      </c>
      <c r="G720" s="155" t="s">
        <v>434</v>
      </c>
      <c r="H720" s="156">
        <v>10</v>
      </c>
      <c r="I720" s="156">
        <v>2.4049999999999998</v>
      </c>
      <c r="J720" s="156">
        <f t="shared" si="140"/>
        <v>24.05</v>
      </c>
      <c r="K720" s="157"/>
      <c r="L720" s="29"/>
      <c r="M720" s="158" t="s">
        <v>1</v>
      </c>
      <c r="N720" s="159" t="s">
        <v>37</v>
      </c>
      <c r="O720" s="160">
        <v>0</v>
      </c>
      <c r="P720" s="160">
        <f t="shared" si="141"/>
        <v>0</v>
      </c>
      <c r="Q720" s="160">
        <v>0</v>
      </c>
      <c r="R720" s="160">
        <f t="shared" si="142"/>
        <v>0</v>
      </c>
      <c r="S720" s="160">
        <v>0</v>
      </c>
      <c r="T720" s="161">
        <f t="shared" si="143"/>
        <v>0</v>
      </c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R720" s="162" t="s">
        <v>538</v>
      </c>
      <c r="AT720" s="162" t="s">
        <v>169</v>
      </c>
      <c r="AU720" s="162" t="s">
        <v>84</v>
      </c>
      <c r="AY720" s="16" t="s">
        <v>167</v>
      </c>
      <c r="BE720" s="163">
        <f t="shared" si="144"/>
        <v>0</v>
      </c>
      <c r="BF720" s="163">
        <f t="shared" si="145"/>
        <v>24.05</v>
      </c>
      <c r="BG720" s="163">
        <f t="shared" si="146"/>
        <v>0</v>
      </c>
      <c r="BH720" s="163">
        <f t="shared" si="147"/>
        <v>0</v>
      </c>
      <c r="BI720" s="163">
        <f t="shared" si="148"/>
        <v>0</v>
      </c>
      <c r="BJ720" s="16" t="s">
        <v>84</v>
      </c>
      <c r="BK720" s="164">
        <f t="shared" si="149"/>
        <v>24.05</v>
      </c>
      <c r="BL720" s="16" t="s">
        <v>538</v>
      </c>
      <c r="BM720" s="162" t="s">
        <v>1825</v>
      </c>
    </row>
    <row r="721" spans="1:65" s="2" customFormat="1" ht="16.5" customHeight="1">
      <c r="A721" s="28"/>
      <c r="B721" s="151"/>
      <c r="C721" s="152" t="s">
        <v>1826</v>
      </c>
      <c r="D721" s="152" t="s">
        <v>169</v>
      </c>
      <c r="E721" s="153" t="s">
        <v>1827</v>
      </c>
      <c r="F721" s="154" t="s">
        <v>1828</v>
      </c>
      <c r="G721" s="155" t="s">
        <v>434</v>
      </c>
      <c r="H721" s="156">
        <v>100</v>
      </c>
      <c r="I721" s="156">
        <v>0.97499999999999998</v>
      </c>
      <c r="J721" s="156">
        <f t="shared" si="140"/>
        <v>97.5</v>
      </c>
      <c r="K721" s="157"/>
      <c r="L721" s="29"/>
      <c r="M721" s="158" t="s">
        <v>1</v>
      </c>
      <c r="N721" s="159" t="s">
        <v>37</v>
      </c>
      <c r="O721" s="160">
        <v>0</v>
      </c>
      <c r="P721" s="160">
        <f t="shared" si="141"/>
        <v>0</v>
      </c>
      <c r="Q721" s="160">
        <v>0</v>
      </c>
      <c r="R721" s="160">
        <f t="shared" si="142"/>
        <v>0</v>
      </c>
      <c r="S721" s="160">
        <v>0</v>
      </c>
      <c r="T721" s="161">
        <f t="shared" si="143"/>
        <v>0</v>
      </c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R721" s="162" t="s">
        <v>538</v>
      </c>
      <c r="AT721" s="162" t="s">
        <v>169</v>
      </c>
      <c r="AU721" s="162" t="s">
        <v>84</v>
      </c>
      <c r="AY721" s="16" t="s">
        <v>167</v>
      </c>
      <c r="BE721" s="163">
        <f t="shared" si="144"/>
        <v>0</v>
      </c>
      <c r="BF721" s="163">
        <f t="shared" si="145"/>
        <v>97.5</v>
      </c>
      <c r="BG721" s="163">
        <f t="shared" si="146"/>
        <v>0</v>
      </c>
      <c r="BH721" s="163">
        <f t="shared" si="147"/>
        <v>0</v>
      </c>
      <c r="BI721" s="163">
        <f t="shared" si="148"/>
        <v>0</v>
      </c>
      <c r="BJ721" s="16" t="s">
        <v>84</v>
      </c>
      <c r="BK721" s="164">
        <f t="shared" si="149"/>
        <v>97.5</v>
      </c>
      <c r="BL721" s="16" t="s">
        <v>538</v>
      </c>
      <c r="BM721" s="162" t="s">
        <v>1829</v>
      </c>
    </row>
    <row r="722" spans="1:65" s="2" customFormat="1" ht="16.5" customHeight="1">
      <c r="A722" s="28"/>
      <c r="B722" s="151"/>
      <c r="C722" s="152" t="s">
        <v>1830</v>
      </c>
      <c r="D722" s="152" t="s">
        <v>169</v>
      </c>
      <c r="E722" s="153" t="s">
        <v>1831</v>
      </c>
      <c r="F722" s="154" t="s">
        <v>1832</v>
      </c>
      <c r="G722" s="155" t="s">
        <v>434</v>
      </c>
      <c r="H722" s="156">
        <v>100</v>
      </c>
      <c r="I722" s="156">
        <v>1.135</v>
      </c>
      <c r="J722" s="156">
        <f t="shared" si="140"/>
        <v>113.5</v>
      </c>
      <c r="K722" s="157"/>
      <c r="L722" s="29"/>
      <c r="M722" s="158" t="s">
        <v>1</v>
      </c>
      <c r="N722" s="159" t="s">
        <v>37</v>
      </c>
      <c r="O722" s="160">
        <v>0</v>
      </c>
      <c r="P722" s="160">
        <f t="shared" si="141"/>
        <v>0</v>
      </c>
      <c r="Q722" s="160">
        <v>0</v>
      </c>
      <c r="R722" s="160">
        <f t="shared" si="142"/>
        <v>0</v>
      </c>
      <c r="S722" s="160">
        <v>0</v>
      </c>
      <c r="T722" s="161">
        <f t="shared" si="143"/>
        <v>0</v>
      </c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R722" s="162" t="s">
        <v>538</v>
      </c>
      <c r="AT722" s="162" t="s">
        <v>169</v>
      </c>
      <c r="AU722" s="162" t="s">
        <v>84</v>
      </c>
      <c r="AY722" s="16" t="s">
        <v>167</v>
      </c>
      <c r="BE722" s="163">
        <f t="shared" si="144"/>
        <v>0</v>
      </c>
      <c r="BF722" s="163">
        <f t="shared" si="145"/>
        <v>113.5</v>
      </c>
      <c r="BG722" s="163">
        <f t="shared" si="146"/>
        <v>0</v>
      </c>
      <c r="BH722" s="163">
        <f t="shared" si="147"/>
        <v>0</v>
      </c>
      <c r="BI722" s="163">
        <f t="shared" si="148"/>
        <v>0</v>
      </c>
      <c r="BJ722" s="16" t="s">
        <v>84</v>
      </c>
      <c r="BK722" s="164">
        <f t="shared" si="149"/>
        <v>113.5</v>
      </c>
      <c r="BL722" s="16" t="s">
        <v>538</v>
      </c>
      <c r="BM722" s="162" t="s">
        <v>1833</v>
      </c>
    </row>
    <row r="723" spans="1:65" s="2" customFormat="1" ht="16.5" customHeight="1">
      <c r="A723" s="28"/>
      <c r="B723" s="151"/>
      <c r="C723" s="152" t="s">
        <v>1834</v>
      </c>
      <c r="D723" s="152" t="s">
        <v>169</v>
      </c>
      <c r="E723" s="153" t="s">
        <v>1835</v>
      </c>
      <c r="F723" s="154" t="s">
        <v>1836</v>
      </c>
      <c r="G723" s="155" t="s">
        <v>434</v>
      </c>
      <c r="H723" s="156">
        <v>300</v>
      </c>
      <c r="I723" s="156">
        <v>1.135</v>
      </c>
      <c r="J723" s="156">
        <f t="shared" si="140"/>
        <v>340.5</v>
      </c>
      <c r="K723" s="157"/>
      <c r="L723" s="29"/>
      <c r="M723" s="158" t="s">
        <v>1</v>
      </c>
      <c r="N723" s="159" t="s">
        <v>37</v>
      </c>
      <c r="O723" s="160">
        <v>0</v>
      </c>
      <c r="P723" s="160">
        <f t="shared" si="141"/>
        <v>0</v>
      </c>
      <c r="Q723" s="160">
        <v>0</v>
      </c>
      <c r="R723" s="160">
        <f t="shared" si="142"/>
        <v>0</v>
      </c>
      <c r="S723" s="160">
        <v>0</v>
      </c>
      <c r="T723" s="161">
        <f t="shared" si="143"/>
        <v>0</v>
      </c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R723" s="162" t="s">
        <v>538</v>
      </c>
      <c r="AT723" s="162" t="s">
        <v>169</v>
      </c>
      <c r="AU723" s="162" t="s">
        <v>84</v>
      </c>
      <c r="AY723" s="16" t="s">
        <v>167</v>
      </c>
      <c r="BE723" s="163">
        <f t="shared" si="144"/>
        <v>0</v>
      </c>
      <c r="BF723" s="163">
        <f t="shared" si="145"/>
        <v>340.5</v>
      </c>
      <c r="BG723" s="163">
        <f t="shared" si="146"/>
        <v>0</v>
      </c>
      <c r="BH723" s="163">
        <f t="shared" si="147"/>
        <v>0</v>
      </c>
      <c r="BI723" s="163">
        <f t="shared" si="148"/>
        <v>0</v>
      </c>
      <c r="BJ723" s="16" t="s">
        <v>84</v>
      </c>
      <c r="BK723" s="164">
        <f t="shared" si="149"/>
        <v>340.5</v>
      </c>
      <c r="BL723" s="16" t="s">
        <v>538</v>
      </c>
      <c r="BM723" s="162" t="s">
        <v>1837</v>
      </c>
    </row>
    <row r="724" spans="1:65" s="2" customFormat="1" ht="16.5" customHeight="1">
      <c r="A724" s="28"/>
      <c r="B724" s="151"/>
      <c r="C724" s="152" t="s">
        <v>1838</v>
      </c>
      <c r="D724" s="152" t="s">
        <v>169</v>
      </c>
      <c r="E724" s="153" t="s">
        <v>1839</v>
      </c>
      <c r="F724" s="154" t="s">
        <v>1840</v>
      </c>
      <c r="G724" s="155" t="s">
        <v>434</v>
      </c>
      <c r="H724" s="156">
        <v>250</v>
      </c>
      <c r="I724" s="156">
        <v>1.135</v>
      </c>
      <c r="J724" s="156">
        <f t="shared" si="140"/>
        <v>283.75</v>
      </c>
      <c r="K724" s="157"/>
      <c r="L724" s="29"/>
      <c r="M724" s="158" t="s">
        <v>1</v>
      </c>
      <c r="N724" s="159" t="s">
        <v>37</v>
      </c>
      <c r="O724" s="160">
        <v>0</v>
      </c>
      <c r="P724" s="160">
        <f t="shared" si="141"/>
        <v>0</v>
      </c>
      <c r="Q724" s="160">
        <v>0</v>
      </c>
      <c r="R724" s="160">
        <f t="shared" si="142"/>
        <v>0</v>
      </c>
      <c r="S724" s="160">
        <v>0</v>
      </c>
      <c r="T724" s="161">
        <f t="shared" si="143"/>
        <v>0</v>
      </c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R724" s="162" t="s">
        <v>538</v>
      </c>
      <c r="AT724" s="162" t="s">
        <v>169</v>
      </c>
      <c r="AU724" s="162" t="s">
        <v>84</v>
      </c>
      <c r="AY724" s="16" t="s">
        <v>167</v>
      </c>
      <c r="BE724" s="163">
        <f t="shared" si="144"/>
        <v>0</v>
      </c>
      <c r="BF724" s="163">
        <f t="shared" si="145"/>
        <v>283.75</v>
      </c>
      <c r="BG724" s="163">
        <f t="shared" si="146"/>
        <v>0</v>
      </c>
      <c r="BH724" s="163">
        <f t="shared" si="147"/>
        <v>0</v>
      </c>
      <c r="BI724" s="163">
        <f t="shared" si="148"/>
        <v>0</v>
      </c>
      <c r="BJ724" s="16" t="s">
        <v>84</v>
      </c>
      <c r="BK724" s="164">
        <f t="shared" si="149"/>
        <v>283.75</v>
      </c>
      <c r="BL724" s="16" t="s">
        <v>538</v>
      </c>
      <c r="BM724" s="162" t="s">
        <v>1841</v>
      </c>
    </row>
    <row r="725" spans="1:65" s="2" customFormat="1" ht="16.5" customHeight="1">
      <c r="A725" s="28"/>
      <c r="B725" s="151"/>
      <c r="C725" s="152" t="s">
        <v>1842</v>
      </c>
      <c r="D725" s="152" t="s">
        <v>169</v>
      </c>
      <c r="E725" s="153" t="s">
        <v>1843</v>
      </c>
      <c r="F725" s="154" t="s">
        <v>1844</v>
      </c>
      <c r="G725" s="155" t="s">
        <v>434</v>
      </c>
      <c r="H725" s="156">
        <v>10</v>
      </c>
      <c r="I725" s="156">
        <v>2.375</v>
      </c>
      <c r="J725" s="156">
        <f t="shared" si="140"/>
        <v>23.75</v>
      </c>
      <c r="K725" s="157"/>
      <c r="L725" s="29"/>
      <c r="M725" s="158" t="s">
        <v>1</v>
      </c>
      <c r="N725" s="159" t="s">
        <v>37</v>
      </c>
      <c r="O725" s="160">
        <v>0</v>
      </c>
      <c r="P725" s="160">
        <f t="shared" si="141"/>
        <v>0</v>
      </c>
      <c r="Q725" s="160">
        <v>0</v>
      </c>
      <c r="R725" s="160">
        <f t="shared" si="142"/>
        <v>0</v>
      </c>
      <c r="S725" s="160">
        <v>0</v>
      </c>
      <c r="T725" s="161">
        <f t="shared" si="143"/>
        <v>0</v>
      </c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R725" s="162" t="s">
        <v>538</v>
      </c>
      <c r="AT725" s="162" t="s">
        <v>169</v>
      </c>
      <c r="AU725" s="162" t="s">
        <v>84</v>
      </c>
      <c r="AY725" s="16" t="s">
        <v>167</v>
      </c>
      <c r="BE725" s="163">
        <f t="shared" si="144"/>
        <v>0</v>
      </c>
      <c r="BF725" s="163">
        <f t="shared" si="145"/>
        <v>23.75</v>
      </c>
      <c r="BG725" s="163">
        <f t="shared" si="146"/>
        <v>0</v>
      </c>
      <c r="BH725" s="163">
        <f t="shared" si="147"/>
        <v>0</v>
      </c>
      <c r="BI725" s="163">
        <f t="shared" si="148"/>
        <v>0</v>
      </c>
      <c r="BJ725" s="16" t="s">
        <v>84</v>
      </c>
      <c r="BK725" s="164">
        <f t="shared" si="149"/>
        <v>23.75</v>
      </c>
      <c r="BL725" s="16" t="s">
        <v>538</v>
      </c>
      <c r="BM725" s="162" t="s">
        <v>1845</v>
      </c>
    </row>
    <row r="726" spans="1:65" s="2" customFormat="1" ht="16.5" customHeight="1">
      <c r="A726" s="28"/>
      <c r="B726" s="151"/>
      <c r="C726" s="152" t="s">
        <v>1846</v>
      </c>
      <c r="D726" s="152" t="s">
        <v>169</v>
      </c>
      <c r="E726" s="153" t="s">
        <v>1847</v>
      </c>
      <c r="F726" s="154" t="s">
        <v>1848</v>
      </c>
      <c r="G726" s="155" t="s">
        <v>434</v>
      </c>
      <c r="H726" s="156">
        <v>30</v>
      </c>
      <c r="I726" s="156">
        <v>1.2749999999999999</v>
      </c>
      <c r="J726" s="156">
        <f t="shared" si="140"/>
        <v>38.25</v>
      </c>
      <c r="K726" s="157"/>
      <c r="L726" s="29"/>
      <c r="M726" s="158" t="s">
        <v>1</v>
      </c>
      <c r="N726" s="159" t="s">
        <v>37</v>
      </c>
      <c r="O726" s="160">
        <v>0</v>
      </c>
      <c r="P726" s="160">
        <f t="shared" si="141"/>
        <v>0</v>
      </c>
      <c r="Q726" s="160">
        <v>0</v>
      </c>
      <c r="R726" s="160">
        <f t="shared" si="142"/>
        <v>0</v>
      </c>
      <c r="S726" s="160">
        <v>0</v>
      </c>
      <c r="T726" s="161">
        <f t="shared" si="143"/>
        <v>0</v>
      </c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R726" s="162" t="s">
        <v>538</v>
      </c>
      <c r="AT726" s="162" t="s">
        <v>169</v>
      </c>
      <c r="AU726" s="162" t="s">
        <v>84</v>
      </c>
      <c r="AY726" s="16" t="s">
        <v>167</v>
      </c>
      <c r="BE726" s="163">
        <f t="shared" si="144"/>
        <v>0</v>
      </c>
      <c r="BF726" s="163">
        <f t="shared" si="145"/>
        <v>38.25</v>
      </c>
      <c r="BG726" s="163">
        <f t="shared" si="146"/>
        <v>0</v>
      </c>
      <c r="BH726" s="163">
        <f t="shared" si="147"/>
        <v>0</v>
      </c>
      <c r="BI726" s="163">
        <f t="shared" si="148"/>
        <v>0</v>
      </c>
      <c r="BJ726" s="16" t="s">
        <v>84</v>
      </c>
      <c r="BK726" s="164">
        <f t="shared" si="149"/>
        <v>38.25</v>
      </c>
      <c r="BL726" s="16" t="s">
        <v>538</v>
      </c>
      <c r="BM726" s="162" t="s">
        <v>1849</v>
      </c>
    </row>
    <row r="727" spans="1:65" s="2" customFormat="1" ht="16.5" customHeight="1">
      <c r="A727" s="28"/>
      <c r="B727" s="151"/>
      <c r="C727" s="152" t="s">
        <v>1850</v>
      </c>
      <c r="D727" s="152" t="s">
        <v>169</v>
      </c>
      <c r="E727" s="153" t="s">
        <v>1851</v>
      </c>
      <c r="F727" s="154" t="s">
        <v>1852</v>
      </c>
      <c r="G727" s="155" t="s">
        <v>434</v>
      </c>
      <c r="H727" s="156">
        <v>50</v>
      </c>
      <c r="I727" s="156">
        <v>1.2749999999999999</v>
      </c>
      <c r="J727" s="156">
        <f t="shared" si="140"/>
        <v>63.75</v>
      </c>
      <c r="K727" s="157"/>
      <c r="L727" s="29"/>
      <c r="M727" s="158" t="s">
        <v>1</v>
      </c>
      <c r="N727" s="159" t="s">
        <v>37</v>
      </c>
      <c r="O727" s="160">
        <v>0</v>
      </c>
      <c r="P727" s="160">
        <f t="shared" si="141"/>
        <v>0</v>
      </c>
      <c r="Q727" s="160">
        <v>0</v>
      </c>
      <c r="R727" s="160">
        <f t="shared" si="142"/>
        <v>0</v>
      </c>
      <c r="S727" s="160">
        <v>0</v>
      </c>
      <c r="T727" s="161">
        <f t="shared" si="143"/>
        <v>0</v>
      </c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R727" s="162" t="s">
        <v>538</v>
      </c>
      <c r="AT727" s="162" t="s">
        <v>169</v>
      </c>
      <c r="AU727" s="162" t="s">
        <v>84</v>
      </c>
      <c r="AY727" s="16" t="s">
        <v>167</v>
      </c>
      <c r="BE727" s="163">
        <f t="shared" si="144"/>
        <v>0</v>
      </c>
      <c r="BF727" s="163">
        <f t="shared" si="145"/>
        <v>63.75</v>
      </c>
      <c r="BG727" s="163">
        <f t="shared" si="146"/>
        <v>0</v>
      </c>
      <c r="BH727" s="163">
        <f t="shared" si="147"/>
        <v>0</v>
      </c>
      <c r="BI727" s="163">
        <f t="shared" si="148"/>
        <v>0</v>
      </c>
      <c r="BJ727" s="16" t="s">
        <v>84</v>
      </c>
      <c r="BK727" s="164">
        <f t="shared" si="149"/>
        <v>63.75</v>
      </c>
      <c r="BL727" s="16" t="s">
        <v>538</v>
      </c>
      <c r="BM727" s="162" t="s">
        <v>1853</v>
      </c>
    </row>
    <row r="728" spans="1:65" s="2" customFormat="1" ht="16.5" customHeight="1">
      <c r="A728" s="28"/>
      <c r="B728" s="151"/>
      <c r="C728" s="152" t="s">
        <v>1854</v>
      </c>
      <c r="D728" s="152" t="s">
        <v>169</v>
      </c>
      <c r="E728" s="153" t="s">
        <v>1855</v>
      </c>
      <c r="F728" s="154" t="s">
        <v>1856</v>
      </c>
      <c r="G728" s="155" t="s">
        <v>434</v>
      </c>
      <c r="H728" s="156">
        <v>800</v>
      </c>
      <c r="I728" s="156">
        <v>1.8520000000000001</v>
      </c>
      <c r="J728" s="156">
        <f t="shared" si="140"/>
        <v>1481.6</v>
      </c>
      <c r="K728" s="157"/>
      <c r="L728" s="29"/>
      <c r="M728" s="158" t="s">
        <v>1</v>
      </c>
      <c r="N728" s="159" t="s">
        <v>37</v>
      </c>
      <c r="O728" s="160">
        <v>0</v>
      </c>
      <c r="P728" s="160">
        <f t="shared" si="141"/>
        <v>0</v>
      </c>
      <c r="Q728" s="160">
        <v>0</v>
      </c>
      <c r="R728" s="160">
        <f t="shared" si="142"/>
        <v>0</v>
      </c>
      <c r="S728" s="160">
        <v>0</v>
      </c>
      <c r="T728" s="161">
        <f t="shared" si="143"/>
        <v>0</v>
      </c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R728" s="162" t="s">
        <v>538</v>
      </c>
      <c r="AT728" s="162" t="s">
        <v>169</v>
      </c>
      <c r="AU728" s="162" t="s">
        <v>84</v>
      </c>
      <c r="AY728" s="16" t="s">
        <v>167</v>
      </c>
      <c r="BE728" s="163">
        <f t="shared" si="144"/>
        <v>0</v>
      </c>
      <c r="BF728" s="163">
        <f t="shared" si="145"/>
        <v>1481.6</v>
      </c>
      <c r="BG728" s="163">
        <f t="shared" si="146"/>
        <v>0</v>
      </c>
      <c r="BH728" s="163">
        <f t="shared" si="147"/>
        <v>0</v>
      </c>
      <c r="BI728" s="163">
        <f t="shared" si="148"/>
        <v>0</v>
      </c>
      <c r="BJ728" s="16" t="s">
        <v>84</v>
      </c>
      <c r="BK728" s="164">
        <f t="shared" si="149"/>
        <v>1481.6</v>
      </c>
      <c r="BL728" s="16" t="s">
        <v>538</v>
      </c>
      <c r="BM728" s="162" t="s">
        <v>1857</v>
      </c>
    </row>
    <row r="729" spans="1:65" s="2" customFormat="1" ht="16.5" customHeight="1">
      <c r="A729" s="28"/>
      <c r="B729" s="151"/>
      <c r="C729" s="152" t="s">
        <v>1858</v>
      </c>
      <c r="D729" s="152" t="s">
        <v>169</v>
      </c>
      <c r="E729" s="153" t="s">
        <v>1859</v>
      </c>
      <c r="F729" s="154" t="s">
        <v>1860</v>
      </c>
      <c r="G729" s="155" t="s">
        <v>245</v>
      </c>
      <c r="H729" s="156">
        <v>1</v>
      </c>
      <c r="I729" s="156">
        <v>23.25</v>
      </c>
      <c r="J729" s="156">
        <f t="shared" si="140"/>
        <v>23.25</v>
      </c>
      <c r="K729" s="157"/>
      <c r="L729" s="29"/>
      <c r="M729" s="158" t="s">
        <v>1</v>
      </c>
      <c r="N729" s="159" t="s">
        <v>37</v>
      </c>
      <c r="O729" s="160">
        <v>0</v>
      </c>
      <c r="P729" s="160">
        <f t="shared" si="141"/>
        <v>0</v>
      </c>
      <c r="Q729" s="160">
        <v>0</v>
      </c>
      <c r="R729" s="160">
        <f t="shared" si="142"/>
        <v>0</v>
      </c>
      <c r="S729" s="160">
        <v>0</v>
      </c>
      <c r="T729" s="161">
        <f t="shared" si="143"/>
        <v>0</v>
      </c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R729" s="162" t="s">
        <v>538</v>
      </c>
      <c r="AT729" s="162" t="s">
        <v>169</v>
      </c>
      <c r="AU729" s="162" t="s">
        <v>84</v>
      </c>
      <c r="AY729" s="16" t="s">
        <v>167</v>
      </c>
      <c r="BE729" s="163">
        <f t="shared" si="144"/>
        <v>0</v>
      </c>
      <c r="BF729" s="163">
        <f t="shared" si="145"/>
        <v>23.25</v>
      </c>
      <c r="BG729" s="163">
        <f t="shared" si="146"/>
        <v>0</v>
      </c>
      <c r="BH729" s="163">
        <f t="shared" si="147"/>
        <v>0</v>
      </c>
      <c r="BI729" s="163">
        <f t="shared" si="148"/>
        <v>0</v>
      </c>
      <c r="BJ729" s="16" t="s">
        <v>84</v>
      </c>
      <c r="BK729" s="164">
        <f t="shared" si="149"/>
        <v>23.25</v>
      </c>
      <c r="BL729" s="16" t="s">
        <v>538</v>
      </c>
      <c r="BM729" s="162" t="s">
        <v>1861</v>
      </c>
    </row>
    <row r="730" spans="1:65" s="2" customFormat="1" ht="16.5" customHeight="1">
      <c r="A730" s="28"/>
      <c r="B730" s="151"/>
      <c r="C730" s="152" t="s">
        <v>1862</v>
      </c>
      <c r="D730" s="152" t="s">
        <v>169</v>
      </c>
      <c r="E730" s="153" t="s">
        <v>1863</v>
      </c>
      <c r="F730" s="154" t="s">
        <v>1864</v>
      </c>
      <c r="G730" s="155" t="s">
        <v>245</v>
      </c>
      <c r="H730" s="156">
        <v>10</v>
      </c>
      <c r="I730" s="156">
        <v>2.5499999999999998</v>
      </c>
      <c r="J730" s="156">
        <f t="shared" si="140"/>
        <v>25.5</v>
      </c>
      <c r="K730" s="157"/>
      <c r="L730" s="29"/>
      <c r="M730" s="158" t="s">
        <v>1</v>
      </c>
      <c r="N730" s="159" t="s">
        <v>37</v>
      </c>
      <c r="O730" s="160">
        <v>0</v>
      </c>
      <c r="P730" s="160">
        <f t="shared" si="141"/>
        <v>0</v>
      </c>
      <c r="Q730" s="160">
        <v>0</v>
      </c>
      <c r="R730" s="160">
        <f t="shared" si="142"/>
        <v>0</v>
      </c>
      <c r="S730" s="160">
        <v>0</v>
      </c>
      <c r="T730" s="161">
        <f t="shared" si="143"/>
        <v>0</v>
      </c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R730" s="162" t="s">
        <v>538</v>
      </c>
      <c r="AT730" s="162" t="s">
        <v>169</v>
      </c>
      <c r="AU730" s="162" t="s">
        <v>84</v>
      </c>
      <c r="AY730" s="16" t="s">
        <v>167</v>
      </c>
      <c r="BE730" s="163">
        <f t="shared" si="144"/>
        <v>0</v>
      </c>
      <c r="BF730" s="163">
        <f t="shared" si="145"/>
        <v>25.5</v>
      </c>
      <c r="BG730" s="163">
        <f t="shared" si="146"/>
        <v>0</v>
      </c>
      <c r="BH730" s="163">
        <f t="shared" si="147"/>
        <v>0</v>
      </c>
      <c r="BI730" s="163">
        <f t="shared" si="148"/>
        <v>0</v>
      </c>
      <c r="BJ730" s="16" t="s">
        <v>84</v>
      </c>
      <c r="BK730" s="164">
        <f t="shared" si="149"/>
        <v>25.5</v>
      </c>
      <c r="BL730" s="16" t="s">
        <v>538</v>
      </c>
      <c r="BM730" s="162" t="s">
        <v>1865</v>
      </c>
    </row>
    <row r="731" spans="1:65" s="2" customFormat="1" ht="16.5" customHeight="1">
      <c r="A731" s="28"/>
      <c r="B731" s="151"/>
      <c r="C731" s="152" t="s">
        <v>1866</v>
      </c>
      <c r="D731" s="152" t="s">
        <v>169</v>
      </c>
      <c r="E731" s="153" t="s">
        <v>1867</v>
      </c>
      <c r="F731" s="154" t="s">
        <v>1868</v>
      </c>
      <c r="G731" s="155" t="s">
        <v>245</v>
      </c>
      <c r="H731" s="156">
        <v>20</v>
      </c>
      <c r="I731" s="156">
        <v>0.625</v>
      </c>
      <c r="J731" s="156">
        <f t="shared" si="140"/>
        <v>12.5</v>
      </c>
      <c r="K731" s="157"/>
      <c r="L731" s="29"/>
      <c r="M731" s="158" t="s">
        <v>1</v>
      </c>
      <c r="N731" s="159" t="s">
        <v>37</v>
      </c>
      <c r="O731" s="160">
        <v>0</v>
      </c>
      <c r="P731" s="160">
        <f t="shared" si="141"/>
        <v>0</v>
      </c>
      <c r="Q731" s="160">
        <v>0</v>
      </c>
      <c r="R731" s="160">
        <f t="shared" si="142"/>
        <v>0</v>
      </c>
      <c r="S731" s="160">
        <v>0</v>
      </c>
      <c r="T731" s="161">
        <f t="shared" si="143"/>
        <v>0</v>
      </c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R731" s="162" t="s">
        <v>538</v>
      </c>
      <c r="AT731" s="162" t="s">
        <v>169</v>
      </c>
      <c r="AU731" s="162" t="s">
        <v>84</v>
      </c>
      <c r="AY731" s="16" t="s">
        <v>167</v>
      </c>
      <c r="BE731" s="163">
        <f t="shared" si="144"/>
        <v>0</v>
      </c>
      <c r="BF731" s="163">
        <f t="shared" si="145"/>
        <v>12.5</v>
      </c>
      <c r="BG731" s="163">
        <f t="shared" si="146"/>
        <v>0</v>
      </c>
      <c r="BH731" s="163">
        <f t="shared" si="147"/>
        <v>0</v>
      </c>
      <c r="BI731" s="163">
        <f t="shared" si="148"/>
        <v>0</v>
      </c>
      <c r="BJ731" s="16" t="s">
        <v>84</v>
      </c>
      <c r="BK731" s="164">
        <f t="shared" si="149"/>
        <v>12.5</v>
      </c>
      <c r="BL731" s="16" t="s">
        <v>538</v>
      </c>
      <c r="BM731" s="162" t="s">
        <v>1869</v>
      </c>
    </row>
    <row r="732" spans="1:65" s="2" customFormat="1" ht="16.5" customHeight="1">
      <c r="A732" s="28"/>
      <c r="B732" s="151"/>
      <c r="C732" s="152" t="s">
        <v>1870</v>
      </c>
      <c r="D732" s="152" t="s">
        <v>169</v>
      </c>
      <c r="E732" s="153" t="s">
        <v>1871</v>
      </c>
      <c r="F732" s="154" t="s">
        <v>1872</v>
      </c>
      <c r="G732" s="155" t="s">
        <v>245</v>
      </c>
      <c r="H732" s="156">
        <v>300</v>
      </c>
      <c r="I732" s="156">
        <v>3.3620000000000001</v>
      </c>
      <c r="J732" s="156">
        <f t="shared" si="140"/>
        <v>1008.6</v>
      </c>
      <c r="K732" s="157"/>
      <c r="L732" s="29"/>
      <c r="M732" s="158" t="s">
        <v>1</v>
      </c>
      <c r="N732" s="159" t="s">
        <v>37</v>
      </c>
      <c r="O732" s="160">
        <v>0</v>
      </c>
      <c r="P732" s="160">
        <f t="shared" si="141"/>
        <v>0</v>
      </c>
      <c r="Q732" s="160">
        <v>0</v>
      </c>
      <c r="R732" s="160">
        <f t="shared" si="142"/>
        <v>0</v>
      </c>
      <c r="S732" s="160">
        <v>0</v>
      </c>
      <c r="T732" s="161">
        <f t="shared" si="143"/>
        <v>0</v>
      </c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R732" s="162" t="s">
        <v>538</v>
      </c>
      <c r="AT732" s="162" t="s">
        <v>169</v>
      </c>
      <c r="AU732" s="162" t="s">
        <v>84</v>
      </c>
      <c r="AY732" s="16" t="s">
        <v>167</v>
      </c>
      <c r="BE732" s="163">
        <f t="shared" si="144"/>
        <v>0</v>
      </c>
      <c r="BF732" s="163">
        <f t="shared" si="145"/>
        <v>1008.6</v>
      </c>
      <c r="BG732" s="163">
        <f t="shared" si="146"/>
        <v>0</v>
      </c>
      <c r="BH732" s="163">
        <f t="shared" si="147"/>
        <v>0</v>
      </c>
      <c r="BI732" s="163">
        <f t="shared" si="148"/>
        <v>0</v>
      </c>
      <c r="BJ732" s="16" t="s">
        <v>84</v>
      </c>
      <c r="BK732" s="164">
        <f t="shared" si="149"/>
        <v>1008.6</v>
      </c>
      <c r="BL732" s="16" t="s">
        <v>538</v>
      </c>
      <c r="BM732" s="162" t="s">
        <v>1873</v>
      </c>
    </row>
    <row r="733" spans="1:65" s="2" customFormat="1" ht="16.5" customHeight="1">
      <c r="A733" s="28"/>
      <c r="B733" s="151"/>
      <c r="C733" s="152" t="s">
        <v>1874</v>
      </c>
      <c r="D733" s="152" t="s">
        <v>169</v>
      </c>
      <c r="E733" s="153" t="s">
        <v>1875</v>
      </c>
      <c r="F733" s="154" t="s">
        <v>1876</v>
      </c>
      <c r="G733" s="155" t="s">
        <v>245</v>
      </c>
      <c r="H733" s="156">
        <v>300</v>
      </c>
      <c r="I733" s="156">
        <v>3.3620000000000001</v>
      </c>
      <c r="J733" s="156">
        <f t="shared" si="140"/>
        <v>1008.6</v>
      </c>
      <c r="K733" s="157"/>
      <c r="L733" s="29"/>
      <c r="M733" s="158" t="s">
        <v>1</v>
      </c>
      <c r="N733" s="159" t="s">
        <v>37</v>
      </c>
      <c r="O733" s="160">
        <v>0</v>
      </c>
      <c r="P733" s="160">
        <f t="shared" si="141"/>
        <v>0</v>
      </c>
      <c r="Q733" s="160">
        <v>0</v>
      </c>
      <c r="R733" s="160">
        <f t="shared" si="142"/>
        <v>0</v>
      </c>
      <c r="S733" s="160">
        <v>0</v>
      </c>
      <c r="T733" s="161">
        <f t="shared" si="143"/>
        <v>0</v>
      </c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R733" s="162" t="s">
        <v>538</v>
      </c>
      <c r="AT733" s="162" t="s">
        <v>169</v>
      </c>
      <c r="AU733" s="162" t="s">
        <v>84</v>
      </c>
      <c r="AY733" s="16" t="s">
        <v>167</v>
      </c>
      <c r="BE733" s="163">
        <f t="shared" si="144"/>
        <v>0</v>
      </c>
      <c r="BF733" s="163">
        <f t="shared" si="145"/>
        <v>1008.6</v>
      </c>
      <c r="BG733" s="163">
        <f t="shared" si="146"/>
        <v>0</v>
      </c>
      <c r="BH733" s="163">
        <f t="shared" si="147"/>
        <v>0</v>
      </c>
      <c r="BI733" s="163">
        <f t="shared" si="148"/>
        <v>0</v>
      </c>
      <c r="BJ733" s="16" t="s">
        <v>84</v>
      </c>
      <c r="BK733" s="164">
        <f t="shared" si="149"/>
        <v>1008.6</v>
      </c>
      <c r="BL733" s="16" t="s">
        <v>538</v>
      </c>
      <c r="BM733" s="162" t="s">
        <v>1877</v>
      </c>
    </row>
    <row r="734" spans="1:65" s="2" customFormat="1" ht="16.5" customHeight="1">
      <c r="A734" s="28"/>
      <c r="B734" s="151"/>
      <c r="C734" s="152" t="s">
        <v>1878</v>
      </c>
      <c r="D734" s="152" t="s">
        <v>169</v>
      </c>
      <c r="E734" s="153" t="s">
        <v>1879</v>
      </c>
      <c r="F734" s="154" t="s">
        <v>1880</v>
      </c>
      <c r="G734" s="155" t="s">
        <v>1762</v>
      </c>
      <c r="H734" s="156">
        <v>36</v>
      </c>
      <c r="I734" s="156">
        <v>10</v>
      </c>
      <c r="J734" s="156">
        <f t="shared" si="140"/>
        <v>360</v>
      </c>
      <c r="K734" s="157"/>
      <c r="L734" s="29"/>
      <c r="M734" s="158" t="s">
        <v>1</v>
      </c>
      <c r="N734" s="159" t="s">
        <v>37</v>
      </c>
      <c r="O734" s="160">
        <v>0</v>
      </c>
      <c r="P734" s="160">
        <f t="shared" si="141"/>
        <v>0</v>
      </c>
      <c r="Q734" s="160">
        <v>0</v>
      </c>
      <c r="R734" s="160">
        <f t="shared" si="142"/>
        <v>0</v>
      </c>
      <c r="S734" s="160">
        <v>0</v>
      </c>
      <c r="T734" s="161">
        <f t="shared" si="143"/>
        <v>0</v>
      </c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R734" s="162" t="s">
        <v>538</v>
      </c>
      <c r="AT734" s="162" t="s">
        <v>169</v>
      </c>
      <c r="AU734" s="162" t="s">
        <v>84</v>
      </c>
      <c r="AY734" s="16" t="s">
        <v>167</v>
      </c>
      <c r="BE734" s="163">
        <f t="shared" si="144"/>
        <v>0</v>
      </c>
      <c r="BF734" s="163">
        <f t="shared" si="145"/>
        <v>360</v>
      </c>
      <c r="BG734" s="163">
        <f t="shared" si="146"/>
        <v>0</v>
      </c>
      <c r="BH734" s="163">
        <f t="shared" si="147"/>
        <v>0</v>
      </c>
      <c r="BI734" s="163">
        <f t="shared" si="148"/>
        <v>0</v>
      </c>
      <c r="BJ734" s="16" t="s">
        <v>84</v>
      </c>
      <c r="BK734" s="164">
        <f t="shared" si="149"/>
        <v>360</v>
      </c>
      <c r="BL734" s="16" t="s">
        <v>538</v>
      </c>
      <c r="BM734" s="162" t="s">
        <v>1881</v>
      </c>
    </row>
    <row r="735" spans="1:65" s="2" customFormat="1" ht="16.5" customHeight="1">
      <c r="A735" s="28"/>
      <c r="B735" s="151"/>
      <c r="C735" s="152" t="s">
        <v>1882</v>
      </c>
      <c r="D735" s="152" t="s">
        <v>169</v>
      </c>
      <c r="E735" s="153" t="s">
        <v>1883</v>
      </c>
      <c r="F735" s="154" t="s">
        <v>1884</v>
      </c>
      <c r="G735" s="155" t="s">
        <v>245</v>
      </c>
      <c r="H735" s="156">
        <v>1</v>
      </c>
      <c r="I735" s="156">
        <v>250</v>
      </c>
      <c r="J735" s="156">
        <f t="shared" si="140"/>
        <v>250</v>
      </c>
      <c r="K735" s="157"/>
      <c r="L735" s="29"/>
      <c r="M735" s="158" t="s">
        <v>1</v>
      </c>
      <c r="N735" s="159" t="s">
        <v>37</v>
      </c>
      <c r="O735" s="160">
        <v>0</v>
      </c>
      <c r="P735" s="160">
        <f t="shared" si="141"/>
        <v>0</v>
      </c>
      <c r="Q735" s="160">
        <v>0</v>
      </c>
      <c r="R735" s="160">
        <f t="shared" si="142"/>
        <v>0</v>
      </c>
      <c r="S735" s="160">
        <v>0</v>
      </c>
      <c r="T735" s="161">
        <f t="shared" si="143"/>
        <v>0</v>
      </c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R735" s="162" t="s">
        <v>538</v>
      </c>
      <c r="AT735" s="162" t="s">
        <v>169</v>
      </c>
      <c r="AU735" s="162" t="s">
        <v>84</v>
      </c>
      <c r="AY735" s="16" t="s">
        <v>167</v>
      </c>
      <c r="BE735" s="163">
        <f t="shared" si="144"/>
        <v>0</v>
      </c>
      <c r="BF735" s="163">
        <f t="shared" si="145"/>
        <v>250</v>
      </c>
      <c r="BG735" s="163">
        <f t="shared" si="146"/>
        <v>0</v>
      </c>
      <c r="BH735" s="163">
        <f t="shared" si="147"/>
        <v>0</v>
      </c>
      <c r="BI735" s="163">
        <f t="shared" si="148"/>
        <v>0</v>
      </c>
      <c r="BJ735" s="16" t="s">
        <v>84</v>
      </c>
      <c r="BK735" s="164">
        <f t="shared" si="149"/>
        <v>250</v>
      </c>
      <c r="BL735" s="16" t="s">
        <v>538</v>
      </c>
      <c r="BM735" s="162" t="s">
        <v>1885</v>
      </c>
    </row>
    <row r="736" spans="1:65" s="12" customFormat="1" ht="22.9" customHeight="1">
      <c r="B736" s="139"/>
      <c r="D736" s="140" t="s">
        <v>70</v>
      </c>
      <c r="E736" s="149" t="s">
        <v>1886</v>
      </c>
      <c r="F736" s="149" t="s">
        <v>1887</v>
      </c>
      <c r="J736" s="150">
        <f>BK736</f>
        <v>10185.093999999997</v>
      </c>
      <c r="L736" s="139"/>
      <c r="M736" s="143"/>
      <c r="N736" s="144"/>
      <c r="O736" s="144"/>
      <c r="P736" s="145">
        <f>SUM(P737:P756)</f>
        <v>0</v>
      </c>
      <c r="Q736" s="144"/>
      <c r="R736" s="145">
        <f>SUM(R737:R756)</f>
        <v>0</v>
      </c>
      <c r="S736" s="144"/>
      <c r="T736" s="146">
        <f>SUM(T737:T756)</f>
        <v>0</v>
      </c>
      <c r="AR736" s="140" t="s">
        <v>185</v>
      </c>
      <c r="AT736" s="147" t="s">
        <v>70</v>
      </c>
      <c r="AU736" s="147" t="s">
        <v>78</v>
      </c>
      <c r="AY736" s="140" t="s">
        <v>167</v>
      </c>
      <c r="BK736" s="148">
        <f>SUM(BK737:BK756)</f>
        <v>10185.093999999997</v>
      </c>
    </row>
    <row r="737" spans="1:65" s="2" customFormat="1" ht="16.5" customHeight="1">
      <c r="A737" s="28"/>
      <c r="B737" s="151"/>
      <c r="C737" s="152" t="s">
        <v>1888</v>
      </c>
      <c r="D737" s="152" t="s">
        <v>169</v>
      </c>
      <c r="E737" s="153" t="s">
        <v>1879</v>
      </c>
      <c r="F737" s="154" t="s">
        <v>1880</v>
      </c>
      <c r="G737" s="155" t="s">
        <v>1762</v>
      </c>
      <c r="H737" s="156">
        <v>40</v>
      </c>
      <c r="I737" s="156">
        <v>10</v>
      </c>
      <c r="J737" s="156">
        <f t="shared" ref="J737:J756" si="150">ROUND(I737*H737,3)</f>
        <v>400</v>
      </c>
      <c r="K737" s="157"/>
      <c r="L737" s="29"/>
      <c r="M737" s="158" t="s">
        <v>1</v>
      </c>
      <c r="N737" s="159" t="s">
        <v>37</v>
      </c>
      <c r="O737" s="160">
        <v>0</v>
      </c>
      <c r="P737" s="160">
        <f t="shared" ref="P737:P756" si="151">O737*H737</f>
        <v>0</v>
      </c>
      <c r="Q737" s="160">
        <v>0</v>
      </c>
      <c r="R737" s="160">
        <f t="shared" ref="R737:R756" si="152">Q737*H737</f>
        <v>0</v>
      </c>
      <c r="S737" s="160">
        <v>0</v>
      </c>
      <c r="T737" s="161">
        <f t="shared" ref="T737:T756" si="153">S737*H737</f>
        <v>0</v>
      </c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R737" s="162" t="s">
        <v>538</v>
      </c>
      <c r="AT737" s="162" t="s">
        <v>169</v>
      </c>
      <c r="AU737" s="162" t="s">
        <v>84</v>
      </c>
      <c r="AY737" s="16" t="s">
        <v>167</v>
      </c>
      <c r="BE737" s="163">
        <f t="shared" ref="BE737:BE756" si="154">IF(N737="základná",J737,0)</f>
        <v>0</v>
      </c>
      <c r="BF737" s="163">
        <f t="shared" ref="BF737:BF756" si="155">IF(N737="znížená",J737,0)</f>
        <v>400</v>
      </c>
      <c r="BG737" s="163">
        <f t="shared" ref="BG737:BG756" si="156">IF(N737="zákl. prenesená",J737,0)</f>
        <v>0</v>
      </c>
      <c r="BH737" s="163">
        <f t="shared" ref="BH737:BH756" si="157">IF(N737="zníž. prenesená",J737,0)</f>
        <v>0</v>
      </c>
      <c r="BI737" s="163">
        <f t="shared" ref="BI737:BI756" si="158">IF(N737="nulová",J737,0)</f>
        <v>0</v>
      </c>
      <c r="BJ737" s="16" t="s">
        <v>84</v>
      </c>
      <c r="BK737" s="164">
        <f t="shared" ref="BK737:BK756" si="159">ROUND(I737*H737,3)</f>
        <v>400</v>
      </c>
      <c r="BL737" s="16" t="s">
        <v>538</v>
      </c>
      <c r="BM737" s="162" t="s">
        <v>1889</v>
      </c>
    </row>
    <row r="738" spans="1:65" s="2" customFormat="1" ht="16.5" customHeight="1">
      <c r="A738" s="28"/>
      <c r="B738" s="151"/>
      <c r="C738" s="152" t="s">
        <v>1890</v>
      </c>
      <c r="D738" s="152" t="s">
        <v>169</v>
      </c>
      <c r="E738" s="153" t="s">
        <v>1883</v>
      </c>
      <c r="F738" s="154" t="s">
        <v>1884</v>
      </c>
      <c r="G738" s="155" t="s">
        <v>245</v>
      </c>
      <c r="H738" s="156">
        <v>1</v>
      </c>
      <c r="I738" s="156">
        <v>250</v>
      </c>
      <c r="J738" s="156">
        <f t="shared" si="150"/>
        <v>250</v>
      </c>
      <c r="K738" s="157"/>
      <c r="L738" s="29"/>
      <c r="M738" s="158" t="s">
        <v>1</v>
      </c>
      <c r="N738" s="159" t="s">
        <v>37</v>
      </c>
      <c r="O738" s="160">
        <v>0</v>
      </c>
      <c r="P738" s="160">
        <f t="shared" si="151"/>
        <v>0</v>
      </c>
      <c r="Q738" s="160">
        <v>0</v>
      </c>
      <c r="R738" s="160">
        <f t="shared" si="152"/>
        <v>0</v>
      </c>
      <c r="S738" s="160">
        <v>0</v>
      </c>
      <c r="T738" s="161">
        <f t="shared" si="153"/>
        <v>0</v>
      </c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R738" s="162" t="s">
        <v>538</v>
      </c>
      <c r="AT738" s="162" t="s">
        <v>169</v>
      </c>
      <c r="AU738" s="162" t="s">
        <v>84</v>
      </c>
      <c r="AY738" s="16" t="s">
        <v>167</v>
      </c>
      <c r="BE738" s="163">
        <f t="shared" si="154"/>
        <v>0</v>
      </c>
      <c r="BF738" s="163">
        <f t="shared" si="155"/>
        <v>250</v>
      </c>
      <c r="BG738" s="163">
        <f t="shared" si="156"/>
        <v>0</v>
      </c>
      <c r="BH738" s="163">
        <f t="shared" si="157"/>
        <v>0</v>
      </c>
      <c r="BI738" s="163">
        <f t="shared" si="158"/>
        <v>0</v>
      </c>
      <c r="BJ738" s="16" t="s">
        <v>84</v>
      </c>
      <c r="BK738" s="164">
        <f t="shared" si="159"/>
        <v>250</v>
      </c>
      <c r="BL738" s="16" t="s">
        <v>538</v>
      </c>
      <c r="BM738" s="162" t="s">
        <v>1891</v>
      </c>
    </row>
    <row r="739" spans="1:65" s="2" customFormat="1" ht="16.5" customHeight="1">
      <c r="A739" s="28"/>
      <c r="B739" s="151"/>
      <c r="C739" s="152" t="s">
        <v>1892</v>
      </c>
      <c r="D739" s="152" t="s">
        <v>169</v>
      </c>
      <c r="E739" s="153" t="s">
        <v>1893</v>
      </c>
      <c r="F739" s="154" t="s">
        <v>1894</v>
      </c>
      <c r="G739" s="155" t="s">
        <v>434</v>
      </c>
      <c r="H739" s="156">
        <v>170</v>
      </c>
      <c r="I739" s="156">
        <v>4.9509999999999996</v>
      </c>
      <c r="J739" s="156">
        <f t="shared" si="150"/>
        <v>841.67</v>
      </c>
      <c r="K739" s="157"/>
      <c r="L739" s="29"/>
      <c r="M739" s="158" t="s">
        <v>1</v>
      </c>
      <c r="N739" s="159" t="s">
        <v>37</v>
      </c>
      <c r="O739" s="160">
        <v>0</v>
      </c>
      <c r="P739" s="160">
        <f t="shared" si="151"/>
        <v>0</v>
      </c>
      <c r="Q739" s="160">
        <v>0</v>
      </c>
      <c r="R739" s="160">
        <f t="shared" si="152"/>
        <v>0</v>
      </c>
      <c r="S739" s="160">
        <v>0</v>
      </c>
      <c r="T739" s="161">
        <f t="shared" si="153"/>
        <v>0</v>
      </c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R739" s="162" t="s">
        <v>538</v>
      </c>
      <c r="AT739" s="162" t="s">
        <v>169</v>
      </c>
      <c r="AU739" s="162" t="s">
        <v>84</v>
      </c>
      <c r="AY739" s="16" t="s">
        <v>167</v>
      </c>
      <c r="BE739" s="163">
        <f t="shared" si="154"/>
        <v>0</v>
      </c>
      <c r="BF739" s="163">
        <f t="shared" si="155"/>
        <v>841.67</v>
      </c>
      <c r="BG739" s="163">
        <f t="shared" si="156"/>
        <v>0</v>
      </c>
      <c r="BH739" s="163">
        <f t="shared" si="157"/>
        <v>0</v>
      </c>
      <c r="BI739" s="163">
        <f t="shared" si="158"/>
        <v>0</v>
      </c>
      <c r="BJ739" s="16" t="s">
        <v>84</v>
      </c>
      <c r="BK739" s="164">
        <f t="shared" si="159"/>
        <v>841.67</v>
      </c>
      <c r="BL739" s="16" t="s">
        <v>538</v>
      </c>
      <c r="BM739" s="162" t="s">
        <v>1895</v>
      </c>
    </row>
    <row r="740" spans="1:65" s="2" customFormat="1" ht="16.5" customHeight="1">
      <c r="A740" s="28"/>
      <c r="B740" s="151"/>
      <c r="C740" s="152" t="s">
        <v>1896</v>
      </c>
      <c r="D740" s="152" t="s">
        <v>169</v>
      </c>
      <c r="E740" s="153" t="s">
        <v>1897</v>
      </c>
      <c r="F740" s="154" t="s">
        <v>1898</v>
      </c>
      <c r="G740" s="155" t="s">
        <v>245</v>
      </c>
      <c r="H740" s="156">
        <v>170</v>
      </c>
      <c r="I740" s="156">
        <v>7.6829999999999998</v>
      </c>
      <c r="J740" s="156">
        <f t="shared" si="150"/>
        <v>1306.1099999999999</v>
      </c>
      <c r="K740" s="157"/>
      <c r="L740" s="29"/>
      <c r="M740" s="158" t="s">
        <v>1</v>
      </c>
      <c r="N740" s="159" t="s">
        <v>37</v>
      </c>
      <c r="O740" s="160">
        <v>0</v>
      </c>
      <c r="P740" s="160">
        <f t="shared" si="151"/>
        <v>0</v>
      </c>
      <c r="Q740" s="160">
        <v>0</v>
      </c>
      <c r="R740" s="160">
        <f t="shared" si="152"/>
        <v>0</v>
      </c>
      <c r="S740" s="160">
        <v>0</v>
      </c>
      <c r="T740" s="161">
        <f t="shared" si="153"/>
        <v>0</v>
      </c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R740" s="162" t="s">
        <v>538</v>
      </c>
      <c r="AT740" s="162" t="s">
        <v>169</v>
      </c>
      <c r="AU740" s="162" t="s">
        <v>84</v>
      </c>
      <c r="AY740" s="16" t="s">
        <v>167</v>
      </c>
      <c r="BE740" s="163">
        <f t="shared" si="154"/>
        <v>0</v>
      </c>
      <c r="BF740" s="163">
        <f t="shared" si="155"/>
        <v>1306.1099999999999</v>
      </c>
      <c r="BG740" s="163">
        <f t="shared" si="156"/>
        <v>0</v>
      </c>
      <c r="BH740" s="163">
        <f t="shared" si="157"/>
        <v>0</v>
      </c>
      <c r="BI740" s="163">
        <f t="shared" si="158"/>
        <v>0</v>
      </c>
      <c r="BJ740" s="16" t="s">
        <v>84</v>
      </c>
      <c r="BK740" s="164">
        <f t="shared" si="159"/>
        <v>1306.1099999999999</v>
      </c>
      <c r="BL740" s="16" t="s">
        <v>538</v>
      </c>
      <c r="BM740" s="162" t="s">
        <v>1899</v>
      </c>
    </row>
    <row r="741" spans="1:65" s="2" customFormat="1" ht="16.5" customHeight="1">
      <c r="A741" s="28"/>
      <c r="B741" s="151"/>
      <c r="C741" s="152" t="s">
        <v>1900</v>
      </c>
      <c r="D741" s="152" t="s">
        <v>169</v>
      </c>
      <c r="E741" s="153" t="s">
        <v>1901</v>
      </c>
      <c r="F741" s="154" t="s">
        <v>1902</v>
      </c>
      <c r="G741" s="155" t="s">
        <v>245</v>
      </c>
      <c r="H741" s="156">
        <v>70</v>
      </c>
      <c r="I741" s="156">
        <v>7.6669999999999998</v>
      </c>
      <c r="J741" s="156">
        <f t="shared" si="150"/>
        <v>536.69000000000005</v>
      </c>
      <c r="K741" s="157"/>
      <c r="L741" s="29"/>
      <c r="M741" s="158" t="s">
        <v>1</v>
      </c>
      <c r="N741" s="159" t="s">
        <v>37</v>
      </c>
      <c r="O741" s="160">
        <v>0</v>
      </c>
      <c r="P741" s="160">
        <f t="shared" si="151"/>
        <v>0</v>
      </c>
      <c r="Q741" s="160">
        <v>0</v>
      </c>
      <c r="R741" s="160">
        <f t="shared" si="152"/>
        <v>0</v>
      </c>
      <c r="S741" s="160">
        <v>0</v>
      </c>
      <c r="T741" s="161">
        <f t="shared" si="153"/>
        <v>0</v>
      </c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R741" s="162" t="s">
        <v>538</v>
      </c>
      <c r="AT741" s="162" t="s">
        <v>169</v>
      </c>
      <c r="AU741" s="162" t="s">
        <v>84</v>
      </c>
      <c r="AY741" s="16" t="s">
        <v>167</v>
      </c>
      <c r="BE741" s="163">
        <f t="shared" si="154"/>
        <v>0</v>
      </c>
      <c r="BF741" s="163">
        <f t="shared" si="155"/>
        <v>536.69000000000005</v>
      </c>
      <c r="BG741" s="163">
        <f t="shared" si="156"/>
        <v>0</v>
      </c>
      <c r="BH741" s="163">
        <f t="shared" si="157"/>
        <v>0</v>
      </c>
      <c r="BI741" s="163">
        <f t="shared" si="158"/>
        <v>0</v>
      </c>
      <c r="BJ741" s="16" t="s">
        <v>84</v>
      </c>
      <c r="BK741" s="164">
        <f t="shared" si="159"/>
        <v>536.69000000000005</v>
      </c>
      <c r="BL741" s="16" t="s">
        <v>538</v>
      </c>
      <c r="BM741" s="162" t="s">
        <v>1903</v>
      </c>
    </row>
    <row r="742" spans="1:65" s="2" customFormat="1" ht="16.5" customHeight="1">
      <c r="A742" s="28"/>
      <c r="B742" s="151"/>
      <c r="C742" s="152" t="s">
        <v>1904</v>
      </c>
      <c r="D742" s="152" t="s">
        <v>169</v>
      </c>
      <c r="E742" s="153" t="s">
        <v>1905</v>
      </c>
      <c r="F742" s="154" t="s">
        <v>1906</v>
      </c>
      <c r="G742" s="155" t="s">
        <v>245</v>
      </c>
      <c r="H742" s="156">
        <v>30</v>
      </c>
      <c r="I742" s="156">
        <v>7.6669999999999998</v>
      </c>
      <c r="J742" s="156">
        <f t="shared" si="150"/>
        <v>230.01</v>
      </c>
      <c r="K742" s="157"/>
      <c r="L742" s="29"/>
      <c r="M742" s="158" t="s">
        <v>1</v>
      </c>
      <c r="N742" s="159" t="s">
        <v>37</v>
      </c>
      <c r="O742" s="160">
        <v>0</v>
      </c>
      <c r="P742" s="160">
        <f t="shared" si="151"/>
        <v>0</v>
      </c>
      <c r="Q742" s="160">
        <v>0</v>
      </c>
      <c r="R742" s="160">
        <f t="shared" si="152"/>
        <v>0</v>
      </c>
      <c r="S742" s="160">
        <v>0</v>
      </c>
      <c r="T742" s="161">
        <f t="shared" si="153"/>
        <v>0</v>
      </c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R742" s="162" t="s">
        <v>538</v>
      </c>
      <c r="AT742" s="162" t="s">
        <v>169</v>
      </c>
      <c r="AU742" s="162" t="s">
        <v>84</v>
      </c>
      <c r="AY742" s="16" t="s">
        <v>167</v>
      </c>
      <c r="BE742" s="163">
        <f t="shared" si="154"/>
        <v>0</v>
      </c>
      <c r="BF742" s="163">
        <f t="shared" si="155"/>
        <v>230.01</v>
      </c>
      <c r="BG742" s="163">
        <f t="shared" si="156"/>
        <v>0</v>
      </c>
      <c r="BH742" s="163">
        <f t="shared" si="157"/>
        <v>0</v>
      </c>
      <c r="BI742" s="163">
        <f t="shared" si="158"/>
        <v>0</v>
      </c>
      <c r="BJ742" s="16" t="s">
        <v>84</v>
      </c>
      <c r="BK742" s="164">
        <f t="shared" si="159"/>
        <v>230.01</v>
      </c>
      <c r="BL742" s="16" t="s">
        <v>538</v>
      </c>
      <c r="BM742" s="162" t="s">
        <v>1907</v>
      </c>
    </row>
    <row r="743" spans="1:65" s="2" customFormat="1" ht="21.75" customHeight="1">
      <c r="A743" s="28"/>
      <c r="B743" s="151"/>
      <c r="C743" s="152" t="s">
        <v>1908</v>
      </c>
      <c r="D743" s="152" t="s">
        <v>169</v>
      </c>
      <c r="E743" s="153" t="s">
        <v>1909</v>
      </c>
      <c r="F743" s="154" t="s">
        <v>1910</v>
      </c>
      <c r="G743" s="155" t="s">
        <v>245</v>
      </c>
      <c r="H743" s="156">
        <v>15</v>
      </c>
      <c r="I743" s="156">
        <v>71.307000000000002</v>
      </c>
      <c r="J743" s="156">
        <f t="shared" si="150"/>
        <v>1069.605</v>
      </c>
      <c r="K743" s="157"/>
      <c r="L743" s="29"/>
      <c r="M743" s="158" t="s">
        <v>1</v>
      </c>
      <c r="N743" s="159" t="s">
        <v>37</v>
      </c>
      <c r="O743" s="160">
        <v>0</v>
      </c>
      <c r="P743" s="160">
        <f t="shared" si="151"/>
        <v>0</v>
      </c>
      <c r="Q743" s="160">
        <v>0</v>
      </c>
      <c r="R743" s="160">
        <f t="shared" si="152"/>
        <v>0</v>
      </c>
      <c r="S743" s="160">
        <v>0</v>
      </c>
      <c r="T743" s="161">
        <f t="shared" si="153"/>
        <v>0</v>
      </c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R743" s="162" t="s">
        <v>538</v>
      </c>
      <c r="AT743" s="162" t="s">
        <v>169</v>
      </c>
      <c r="AU743" s="162" t="s">
        <v>84</v>
      </c>
      <c r="AY743" s="16" t="s">
        <v>167</v>
      </c>
      <c r="BE743" s="163">
        <f t="shared" si="154"/>
        <v>0</v>
      </c>
      <c r="BF743" s="163">
        <f t="shared" si="155"/>
        <v>1069.605</v>
      </c>
      <c r="BG743" s="163">
        <f t="shared" si="156"/>
        <v>0</v>
      </c>
      <c r="BH743" s="163">
        <f t="shared" si="157"/>
        <v>0</v>
      </c>
      <c r="BI743" s="163">
        <f t="shared" si="158"/>
        <v>0</v>
      </c>
      <c r="BJ743" s="16" t="s">
        <v>84</v>
      </c>
      <c r="BK743" s="164">
        <f t="shared" si="159"/>
        <v>1069.605</v>
      </c>
      <c r="BL743" s="16" t="s">
        <v>538</v>
      </c>
      <c r="BM743" s="162" t="s">
        <v>1911</v>
      </c>
    </row>
    <row r="744" spans="1:65" s="2" customFormat="1" ht="21.75" customHeight="1">
      <c r="A744" s="28"/>
      <c r="B744" s="151"/>
      <c r="C744" s="152" t="s">
        <v>1912</v>
      </c>
      <c r="D744" s="152" t="s">
        <v>169</v>
      </c>
      <c r="E744" s="153" t="s">
        <v>1913</v>
      </c>
      <c r="F744" s="154" t="s">
        <v>1914</v>
      </c>
      <c r="G744" s="155" t="s">
        <v>245</v>
      </c>
      <c r="H744" s="156">
        <v>7</v>
      </c>
      <c r="I744" s="156">
        <v>57.906999999999996</v>
      </c>
      <c r="J744" s="156">
        <f t="shared" si="150"/>
        <v>405.34899999999999</v>
      </c>
      <c r="K744" s="157"/>
      <c r="L744" s="29"/>
      <c r="M744" s="158" t="s">
        <v>1</v>
      </c>
      <c r="N744" s="159" t="s">
        <v>37</v>
      </c>
      <c r="O744" s="160">
        <v>0</v>
      </c>
      <c r="P744" s="160">
        <f t="shared" si="151"/>
        <v>0</v>
      </c>
      <c r="Q744" s="160">
        <v>0</v>
      </c>
      <c r="R744" s="160">
        <f t="shared" si="152"/>
        <v>0</v>
      </c>
      <c r="S744" s="160">
        <v>0</v>
      </c>
      <c r="T744" s="161">
        <f t="shared" si="153"/>
        <v>0</v>
      </c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R744" s="162" t="s">
        <v>538</v>
      </c>
      <c r="AT744" s="162" t="s">
        <v>169</v>
      </c>
      <c r="AU744" s="162" t="s">
        <v>84</v>
      </c>
      <c r="AY744" s="16" t="s">
        <v>167</v>
      </c>
      <c r="BE744" s="163">
        <f t="shared" si="154"/>
        <v>0</v>
      </c>
      <c r="BF744" s="163">
        <f t="shared" si="155"/>
        <v>405.34899999999999</v>
      </c>
      <c r="BG744" s="163">
        <f t="shared" si="156"/>
        <v>0</v>
      </c>
      <c r="BH744" s="163">
        <f t="shared" si="157"/>
        <v>0</v>
      </c>
      <c r="BI744" s="163">
        <f t="shared" si="158"/>
        <v>0</v>
      </c>
      <c r="BJ744" s="16" t="s">
        <v>84</v>
      </c>
      <c r="BK744" s="164">
        <f t="shared" si="159"/>
        <v>405.34899999999999</v>
      </c>
      <c r="BL744" s="16" t="s">
        <v>538</v>
      </c>
      <c r="BM744" s="162" t="s">
        <v>1915</v>
      </c>
    </row>
    <row r="745" spans="1:65" s="2" customFormat="1" ht="16.5" customHeight="1">
      <c r="A745" s="28"/>
      <c r="B745" s="151"/>
      <c r="C745" s="152" t="s">
        <v>1916</v>
      </c>
      <c r="D745" s="152" t="s">
        <v>169</v>
      </c>
      <c r="E745" s="153" t="s">
        <v>1917</v>
      </c>
      <c r="F745" s="154" t="s">
        <v>1918</v>
      </c>
      <c r="G745" s="155" t="s">
        <v>434</v>
      </c>
      <c r="H745" s="156">
        <v>50</v>
      </c>
      <c r="I745" s="156">
        <v>11.369</v>
      </c>
      <c r="J745" s="156">
        <f t="shared" si="150"/>
        <v>568.45000000000005</v>
      </c>
      <c r="K745" s="157"/>
      <c r="L745" s="29"/>
      <c r="M745" s="158" t="s">
        <v>1</v>
      </c>
      <c r="N745" s="159" t="s">
        <v>37</v>
      </c>
      <c r="O745" s="160">
        <v>0</v>
      </c>
      <c r="P745" s="160">
        <f t="shared" si="151"/>
        <v>0</v>
      </c>
      <c r="Q745" s="160">
        <v>0</v>
      </c>
      <c r="R745" s="160">
        <f t="shared" si="152"/>
        <v>0</v>
      </c>
      <c r="S745" s="160">
        <v>0</v>
      </c>
      <c r="T745" s="161">
        <f t="shared" si="153"/>
        <v>0</v>
      </c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R745" s="162" t="s">
        <v>538</v>
      </c>
      <c r="AT745" s="162" t="s">
        <v>169</v>
      </c>
      <c r="AU745" s="162" t="s">
        <v>84</v>
      </c>
      <c r="AY745" s="16" t="s">
        <v>167</v>
      </c>
      <c r="BE745" s="163">
        <f t="shared" si="154"/>
        <v>0</v>
      </c>
      <c r="BF745" s="163">
        <f t="shared" si="155"/>
        <v>568.45000000000005</v>
      </c>
      <c r="BG745" s="163">
        <f t="shared" si="156"/>
        <v>0</v>
      </c>
      <c r="BH745" s="163">
        <f t="shared" si="157"/>
        <v>0</v>
      </c>
      <c r="BI745" s="163">
        <f t="shared" si="158"/>
        <v>0</v>
      </c>
      <c r="BJ745" s="16" t="s">
        <v>84</v>
      </c>
      <c r="BK745" s="164">
        <f t="shared" si="159"/>
        <v>568.45000000000005</v>
      </c>
      <c r="BL745" s="16" t="s">
        <v>538</v>
      </c>
      <c r="BM745" s="162" t="s">
        <v>1919</v>
      </c>
    </row>
    <row r="746" spans="1:65" s="2" customFormat="1" ht="16.5" customHeight="1">
      <c r="A746" s="28"/>
      <c r="B746" s="151"/>
      <c r="C746" s="152" t="s">
        <v>1920</v>
      </c>
      <c r="D746" s="152" t="s">
        <v>169</v>
      </c>
      <c r="E746" s="153" t="s">
        <v>1921</v>
      </c>
      <c r="F746" s="154" t="s">
        <v>1922</v>
      </c>
      <c r="G746" s="155" t="s">
        <v>245</v>
      </c>
      <c r="H746" s="156">
        <v>40</v>
      </c>
      <c r="I746" s="156">
        <v>5.133</v>
      </c>
      <c r="J746" s="156">
        <f t="shared" si="150"/>
        <v>205.32</v>
      </c>
      <c r="K746" s="157"/>
      <c r="L746" s="29"/>
      <c r="M746" s="158" t="s">
        <v>1</v>
      </c>
      <c r="N746" s="159" t="s">
        <v>37</v>
      </c>
      <c r="O746" s="160">
        <v>0</v>
      </c>
      <c r="P746" s="160">
        <f t="shared" si="151"/>
        <v>0</v>
      </c>
      <c r="Q746" s="160">
        <v>0</v>
      </c>
      <c r="R746" s="160">
        <f t="shared" si="152"/>
        <v>0</v>
      </c>
      <c r="S746" s="160">
        <v>0</v>
      </c>
      <c r="T746" s="161">
        <f t="shared" si="153"/>
        <v>0</v>
      </c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R746" s="162" t="s">
        <v>538</v>
      </c>
      <c r="AT746" s="162" t="s">
        <v>169</v>
      </c>
      <c r="AU746" s="162" t="s">
        <v>84</v>
      </c>
      <c r="AY746" s="16" t="s">
        <v>167</v>
      </c>
      <c r="BE746" s="163">
        <f t="shared" si="154"/>
        <v>0</v>
      </c>
      <c r="BF746" s="163">
        <f t="shared" si="155"/>
        <v>205.32</v>
      </c>
      <c r="BG746" s="163">
        <f t="shared" si="156"/>
        <v>0</v>
      </c>
      <c r="BH746" s="163">
        <f t="shared" si="157"/>
        <v>0</v>
      </c>
      <c r="BI746" s="163">
        <f t="shared" si="158"/>
        <v>0</v>
      </c>
      <c r="BJ746" s="16" t="s">
        <v>84</v>
      </c>
      <c r="BK746" s="164">
        <f t="shared" si="159"/>
        <v>205.32</v>
      </c>
      <c r="BL746" s="16" t="s">
        <v>538</v>
      </c>
      <c r="BM746" s="162" t="s">
        <v>1923</v>
      </c>
    </row>
    <row r="747" spans="1:65" s="2" customFormat="1" ht="16.5" customHeight="1">
      <c r="A747" s="28"/>
      <c r="B747" s="151"/>
      <c r="C747" s="152" t="s">
        <v>1924</v>
      </c>
      <c r="D747" s="152" t="s">
        <v>169</v>
      </c>
      <c r="E747" s="153" t="s">
        <v>1925</v>
      </c>
      <c r="F747" s="154" t="s">
        <v>1926</v>
      </c>
      <c r="G747" s="155" t="s">
        <v>245</v>
      </c>
      <c r="H747" s="156">
        <v>10</v>
      </c>
      <c r="I747" s="156">
        <v>24.581</v>
      </c>
      <c r="J747" s="156">
        <f t="shared" si="150"/>
        <v>245.81</v>
      </c>
      <c r="K747" s="157"/>
      <c r="L747" s="29"/>
      <c r="M747" s="158" t="s">
        <v>1</v>
      </c>
      <c r="N747" s="159" t="s">
        <v>37</v>
      </c>
      <c r="O747" s="160">
        <v>0</v>
      </c>
      <c r="P747" s="160">
        <f t="shared" si="151"/>
        <v>0</v>
      </c>
      <c r="Q747" s="160">
        <v>0</v>
      </c>
      <c r="R747" s="160">
        <f t="shared" si="152"/>
        <v>0</v>
      </c>
      <c r="S747" s="160">
        <v>0</v>
      </c>
      <c r="T747" s="161">
        <f t="shared" si="153"/>
        <v>0</v>
      </c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R747" s="162" t="s">
        <v>538</v>
      </c>
      <c r="AT747" s="162" t="s">
        <v>169</v>
      </c>
      <c r="AU747" s="162" t="s">
        <v>84</v>
      </c>
      <c r="AY747" s="16" t="s">
        <v>167</v>
      </c>
      <c r="BE747" s="163">
        <f t="shared" si="154"/>
        <v>0</v>
      </c>
      <c r="BF747" s="163">
        <f t="shared" si="155"/>
        <v>245.81</v>
      </c>
      <c r="BG747" s="163">
        <f t="shared" si="156"/>
        <v>0</v>
      </c>
      <c r="BH747" s="163">
        <f t="shared" si="157"/>
        <v>0</v>
      </c>
      <c r="BI747" s="163">
        <f t="shared" si="158"/>
        <v>0</v>
      </c>
      <c r="BJ747" s="16" t="s">
        <v>84</v>
      </c>
      <c r="BK747" s="164">
        <f t="shared" si="159"/>
        <v>245.81</v>
      </c>
      <c r="BL747" s="16" t="s">
        <v>538</v>
      </c>
      <c r="BM747" s="162" t="s">
        <v>1927</v>
      </c>
    </row>
    <row r="748" spans="1:65" s="2" customFormat="1" ht="16.5" customHeight="1">
      <c r="A748" s="28"/>
      <c r="B748" s="151"/>
      <c r="C748" s="152" t="s">
        <v>1928</v>
      </c>
      <c r="D748" s="152" t="s">
        <v>169</v>
      </c>
      <c r="E748" s="153" t="s">
        <v>1929</v>
      </c>
      <c r="F748" s="154" t="s">
        <v>1930</v>
      </c>
      <c r="G748" s="155" t="s">
        <v>245</v>
      </c>
      <c r="H748" s="156">
        <v>30</v>
      </c>
      <c r="I748" s="156">
        <v>5.7329999999999997</v>
      </c>
      <c r="J748" s="156">
        <f t="shared" si="150"/>
        <v>171.99</v>
      </c>
      <c r="K748" s="157"/>
      <c r="L748" s="29"/>
      <c r="M748" s="158" t="s">
        <v>1</v>
      </c>
      <c r="N748" s="159" t="s">
        <v>37</v>
      </c>
      <c r="O748" s="160">
        <v>0</v>
      </c>
      <c r="P748" s="160">
        <f t="shared" si="151"/>
        <v>0</v>
      </c>
      <c r="Q748" s="160">
        <v>0</v>
      </c>
      <c r="R748" s="160">
        <f t="shared" si="152"/>
        <v>0</v>
      </c>
      <c r="S748" s="160">
        <v>0</v>
      </c>
      <c r="T748" s="161">
        <f t="shared" si="153"/>
        <v>0</v>
      </c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R748" s="162" t="s">
        <v>538</v>
      </c>
      <c r="AT748" s="162" t="s">
        <v>169</v>
      </c>
      <c r="AU748" s="162" t="s">
        <v>84</v>
      </c>
      <c r="AY748" s="16" t="s">
        <v>167</v>
      </c>
      <c r="BE748" s="163">
        <f t="shared" si="154"/>
        <v>0</v>
      </c>
      <c r="BF748" s="163">
        <f t="shared" si="155"/>
        <v>171.99</v>
      </c>
      <c r="BG748" s="163">
        <f t="shared" si="156"/>
        <v>0</v>
      </c>
      <c r="BH748" s="163">
        <f t="shared" si="157"/>
        <v>0</v>
      </c>
      <c r="BI748" s="163">
        <f t="shared" si="158"/>
        <v>0</v>
      </c>
      <c r="BJ748" s="16" t="s">
        <v>84</v>
      </c>
      <c r="BK748" s="164">
        <f t="shared" si="159"/>
        <v>171.99</v>
      </c>
      <c r="BL748" s="16" t="s">
        <v>538</v>
      </c>
      <c r="BM748" s="162" t="s">
        <v>1931</v>
      </c>
    </row>
    <row r="749" spans="1:65" s="2" customFormat="1" ht="16.5" customHeight="1">
      <c r="A749" s="28"/>
      <c r="B749" s="151"/>
      <c r="C749" s="152" t="s">
        <v>1932</v>
      </c>
      <c r="D749" s="152" t="s">
        <v>169</v>
      </c>
      <c r="E749" s="153" t="s">
        <v>1933</v>
      </c>
      <c r="F749" s="154" t="s">
        <v>1934</v>
      </c>
      <c r="G749" s="155" t="s">
        <v>245</v>
      </c>
      <c r="H749" s="156">
        <v>12</v>
      </c>
      <c r="I749" s="156">
        <v>10.567</v>
      </c>
      <c r="J749" s="156">
        <f t="shared" si="150"/>
        <v>126.804</v>
      </c>
      <c r="K749" s="157"/>
      <c r="L749" s="29"/>
      <c r="M749" s="158" t="s">
        <v>1</v>
      </c>
      <c r="N749" s="159" t="s">
        <v>37</v>
      </c>
      <c r="O749" s="160">
        <v>0</v>
      </c>
      <c r="P749" s="160">
        <f t="shared" si="151"/>
        <v>0</v>
      </c>
      <c r="Q749" s="160">
        <v>0</v>
      </c>
      <c r="R749" s="160">
        <f t="shared" si="152"/>
        <v>0</v>
      </c>
      <c r="S749" s="160">
        <v>0</v>
      </c>
      <c r="T749" s="161">
        <f t="shared" si="153"/>
        <v>0</v>
      </c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R749" s="162" t="s">
        <v>538</v>
      </c>
      <c r="AT749" s="162" t="s">
        <v>169</v>
      </c>
      <c r="AU749" s="162" t="s">
        <v>84</v>
      </c>
      <c r="AY749" s="16" t="s">
        <v>167</v>
      </c>
      <c r="BE749" s="163">
        <f t="shared" si="154"/>
        <v>0</v>
      </c>
      <c r="BF749" s="163">
        <f t="shared" si="155"/>
        <v>126.804</v>
      </c>
      <c r="BG749" s="163">
        <f t="shared" si="156"/>
        <v>0</v>
      </c>
      <c r="BH749" s="163">
        <f t="shared" si="157"/>
        <v>0</v>
      </c>
      <c r="BI749" s="163">
        <f t="shared" si="158"/>
        <v>0</v>
      </c>
      <c r="BJ749" s="16" t="s">
        <v>84</v>
      </c>
      <c r="BK749" s="164">
        <f t="shared" si="159"/>
        <v>126.804</v>
      </c>
      <c r="BL749" s="16" t="s">
        <v>538</v>
      </c>
      <c r="BM749" s="162" t="s">
        <v>1935</v>
      </c>
    </row>
    <row r="750" spans="1:65" s="2" customFormat="1" ht="16.5" customHeight="1">
      <c r="A750" s="28"/>
      <c r="B750" s="151"/>
      <c r="C750" s="152" t="s">
        <v>1936</v>
      </c>
      <c r="D750" s="152" t="s">
        <v>169</v>
      </c>
      <c r="E750" s="153" t="s">
        <v>1937</v>
      </c>
      <c r="F750" s="154" t="s">
        <v>1938</v>
      </c>
      <c r="G750" s="155" t="s">
        <v>245</v>
      </c>
      <c r="H750" s="156">
        <v>12</v>
      </c>
      <c r="I750" s="156">
        <v>131.00200000000001</v>
      </c>
      <c r="J750" s="156">
        <f t="shared" si="150"/>
        <v>1572.0239999999999</v>
      </c>
      <c r="K750" s="157"/>
      <c r="L750" s="29"/>
      <c r="M750" s="158" t="s">
        <v>1</v>
      </c>
      <c r="N750" s="159" t="s">
        <v>37</v>
      </c>
      <c r="O750" s="160">
        <v>0</v>
      </c>
      <c r="P750" s="160">
        <f t="shared" si="151"/>
        <v>0</v>
      </c>
      <c r="Q750" s="160">
        <v>0</v>
      </c>
      <c r="R750" s="160">
        <f t="shared" si="152"/>
        <v>0</v>
      </c>
      <c r="S750" s="160">
        <v>0</v>
      </c>
      <c r="T750" s="161">
        <f t="shared" si="153"/>
        <v>0</v>
      </c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R750" s="162" t="s">
        <v>538</v>
      </c>
      <c r="AT750" s="162" t="s">
        <v>169</v>
      </c>
      <c r="AU750" s="162" t="s">
        <v>84</v>
      </c>
      <c r="AY750" s="16" t="s">
        <v>167</v>
      </c>
      <c r="BE750" s="163">
        <f t="shared" si="154"/>
        <v>0</v>
      </c>
      <c r="BF750" s="163">
        <f t="shared" si="155"/>
        <v>1572.0239999999999</v>
      </c>
      <c r="BG750" s="163">
        <f t="shared" si="156"/>
        <v>0</v>
      </c>
      <c r="BH750" s="163">
        <f t="shared" si="157"/>
        <v>0</v>
      </c>
      <c r="BI750" s="163">
        <f t="shared" si="158"/>
        <v>0</v>
      </c>
      <c r="BJ750" s="16" t="s">
        <v>84</v>
      </c>
      <c r="BK750" s="164">
        <f t="shared" si="159"/>
        <v>1572.0239999999999</v>
      </c>
      <c r="BL750" s="16" t="s">
        <v>538</v>
      </c>
      <c r="BM750" s="162" t="s">
        <v>1939</v>
      </c>
    </row>
    <row r="751" spans="1:65" s="2" customFormat="1" ht="21.75" customHeight="1">
      <c r="A751" s="28"/>
      <c r="B751" s="151"/>
      <c r="C751" s="152" t="s">
        <v>1940</v>
      </c>
      <c r="D751" s="152" t="s">
        <v>169</v>
      </c>
      <c r="E751" s="153" t="s">
        <v>1941</v>
      </c>
      <c r="F751" s="154" t="s">
        <v>1942</v>
      </c>
      <c r="G751" s="155" t="s">
        <v>245</v>
      </c>
      <c r="H751" s="156">
        <v>12</v>
      </c>
      <c r="I751" s="156">
        <v>8.5670000000000002</v>
      </c>
      <c r="J751" s="156">
        <f t="shared" si="150"/>
        <v>102.804</v>
      </c>
      <c r="K751" s="157"/>
      <c r="L751" s="29"/>
      <c r="M751" s="158" t="s">
        <v>1</v>
      </c>
      <c r="N751" s="159" t="s">
        <v>37</v>
      </c>
      <c r="O751" s="160">
        <v>0</v>
      </c>
      <c r="P751" s="160">
        <f t="shared" si="151"/>
        <v>0</v>
      </c>
      <c r="Q751" s="160">
        <v>0</v>
      </c>
      <c r="R751" s="160">
        <f t="shared" si="152"/>
        <v>0</v>
      </c>
      <c r="S751" s="160">
        <v>0</v>
      </c>
      <c r="T751" s="161">
        <f t="shared" si="153"/>
        <v>0</v>
      </c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R751" s="162" t="s">
        <v>538</v>
      </c>
      <c r="AT751" s="162" t="s">
        <v>169</v>
      </c>
      <c r="AU751" s="162" t="s">
        <v>84</v>
      </c>
      <c r="AY751" s="16" t="s">
        <v>167</v>
      </c>
      <c r="BE751" s="163">
        <f t="shared" si="154"/>
        <v>0</v>
      </c>
      <c r="BF751" s="163">
        <f t="shared" si="155"/>
        <v>102.804</v>
      </c>
      <c r="BG751" s="163">
        <f t="shared" si="156"/>
        <v>0</v>
      </c>
      <c r="BH751" s="163">
        <f t="shared" si="157"/>
        <v>0</v>
      </c>
      <c r="BI751" s="163">
        <f t="shared" si="158"/>
        <v>0</v>
      </c>
      <c r="BJ751" s="16" t="s">
        <v>84</v>
      </c>
      <c r="BK751" s="164">
        <f t="shared" si="159"/>
        <v>102.804</v>
      </c>
      <c r="BL751" s="16" t="s">
        <v>538</v>
      </c>
      <c r="BM751" s="162" t="s">
        <v>1943</v>
      </c>
    </row>
    <row r="752" spans="1:65" s="2" customFormat="1" ht="16.5" customHeight="1">
      <c r="A752" s="28"/>
      <c r="B752" s="151"/>
      <c r="C752" s="152" t="s">
        <v>1944</v>
      </c>
      <c r="D752" s="152" t="s">
        <v>169</v>
      </c>
      <c r="E752" s="153" t="s">
        <v>1945</v>
      </c>
      <c r="F752" s="154" t="s">
        <v>1946</v>
      </c>
      <c r="G752" s="155" t="s">
        <v>434</v>
      </c>
      <c r="H752" s="156">
        <v>300</v>
      </c>
      <c r="I752" s="156">
        <v>5.8710000000000004</v>
      </c>
      <c r="J752" s="156">
        <f t="shared" si="150"/>
        <v>1761.3</v>
      </c>
      <c r="K752" s="157"/>
      <c r="L752" s="29"/>
      <c r="M752" s="158" t="s">
        <v>1</v>
      </c>
      <c r="N752" s="159" t="s">
        <v>37</v>
      </c>
      <c r="O752" s="160">
        <v>0</v>
      </c>
      <c r="P752" s="160">
        <f t="shared" si="151"/>
        <v>0</v>
      </c>
      <c r="Q752" s="160">
        <v>0</v>
      </c>
      <c r="R752" s="160">
        <f t="shared" si="152"/>
        <v>0</v>
      </c>
      <c r="S752" s="160">
        <v>0</v>
      </c>
      <c r="T752" s="161">
        <f t="shared" si="153"/>
        <v>0</v>
      </c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R752" s="162" t="s">
        <v>538</v>
      </c>
      <c r="AT752" s="162" t="s">
        <v>169</v>
      </c>
      <c r="AU752" s="162" t="s">
        <v>84</v>
      </c>
      <c r="AY752" s="16" t="s">
        <v>167</v>
      </c>
      <c r="BE752" s="163">
        <f t="shared" si="154"/>
        <v>0</v>
      </c>
      <c r="BF752" s="163">
        <f t="shared" si="155"/>
        <v>1761.3</v>
      </c>
      <c r="BG752" s="163">
        <f t="shared" si="156"/>
        <v>0</v>
      </c>
      <c r="BH752" s="163">
        <f t="shared" si="157"/>
        <v>0</v>
      </c>
      <c r="BI752" s="163">
        <f t="shared" si="158"/>
        <v>0</v>
      </c>
      <c r="BJ752" s="16" t="s">
        <v>84</v>
      </c>
      <c r="BK752" s="164">
        <f t="shared" si="159"/>
        <v>1761.3</v>
      </c>
      <c r="BL752" s="16" t="s">
        <v>538</v>
      </c>
      <c r="BM752" s="162" t="s">
        <v>1947</v>
      </c>
    </row>
    <row r="753" spans="1:65" s="2" customFormat="1" ht="16.5" customHeight="1">
      <c r="A753" s="28"/>
      <c r="B753" s="151"/>
      <c r="C753" s="152" t="s">
        <v>1948</v>
      </c>
      <c r="D753" s="152" t="s">
        <v>169</v>
      </c>
      <c r="E753" s="153" t="s">
        <v>1949</v>
      </c>
      <c r="F753" s="154" t="s">
        <v>1950</v>
      </c>
      <c r="G753" s="155" t="s">
        <v>245</v>
      </c>
      <c r="H753" s="156">
        <v>24</v>
      </c>
      <c r="I753" s="156">
        <v>9.8829999999999991</v>
      </c>
      <c r="J753" s="156">
        <f t="shared" si="150"/>
        <v>237.19200000000001</v>
      </c>
      <c r="K753" s="157"/>
      <c r="L753" s="29"/>
      <c r="M753" s="158" t="s">
        <v>1</v>
      </c>
      <c r="N753" s="159" t="s">
        <v>37</v>
      </c>
      <c r="O753" s="160">
        <v>0</v>
      </c>
      <c r="P753" s="160">
        <f t="shared" si="151"/>
        <v>0</v>
      </c>
      <c r="Q753" s="160">
        <v>0</v>
      </c>
      <c r="R753" s="160">
        <f t="shared" si="152"/>
        <v>0</v>
      </c>
      <c r="S753" s="160">
        <v>0</v>
      </c>
      <c r="T753" s="161">
        <f t="shared" si="153"/>
        <v>0</v>
      </c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R753" s="162" t="s">
        <v>538</v>
      </c>
      <c r="AT753" s="162" t="s">
        <v>169</v>
      </c>
      <c r="AU753" s="162" t="s">
        <v>84</v>
      </c>
      <c r="AY753" s="16" t="s">
        <v>167</v>
      </c>
      <c r="BE753" s="163">
        <f t="shared" si="154"/>
        <v>0</v>
      </c>
      <c r="BF753" s="163">
        <f t="shared" si="155"/>
        <v>237.19200000000001</v>
      </c>
      <c r="BG753" s="163">
        <f t="shared" si="156"/>
        <v>0</v>
      </c>
      <c r="BH753" s="163">
        <f t="shared" si="157"/>
        <v>0</v>
      </c>
      <c r="BI753" s="163">
        <f t="shared" si="158"/>
        <v>0</v>
      </c>
      <c r="BJ753" s="16" t="s">
        <v>84</v>
      </c>
      <c r="BK753" s="164">
        <f t="shared" si="159"/>
        <v>237.19200000000001</v>
      </c>
      <c r="BL753" s="16" t="s">
        <v>538</v>
      </c>
      <c r="BM753" s="162" t="s">
        <v>1951</v>
      </c>
    </row>
    <row r="754" spans="1:65" s="2" customFormat="1" ht="16.5" customHeight="1">
      <c r="A754" s="28"/>
      <c r="B754" s="151"/>
      <c r="C754" s="152" t="s">
        <v>1952</v>
      </c>
      <c r="D754" s="152" t="s">
        <v>169</v>
      </c>
      <c r="E754" s="153" t="s">
        <v>1953</v>
      </c>
      <c r="F754" s="154" t="s">
        <v>1954</v>
      </c>
      <c r="G754" s="155" t="s">
        <v>245</v>
      </c>
      <c r="H754" s="156">
        <v>12</v>
      </c>
      <c r="I754" s="156">
        <v>6.8479999999999999</v>
      </c>
      <c r="J754" s="156">
        <f t="shared" si="150"/>
        <v>82.176000000000002</v>
      </c>
      <c r="K754" s="157"/>
      <c r="L754" s="29"/>
      <c r="M754" s="158" t="s">
        <v>1</v>
      </c>
      <c r="N754" s="159" t="s">
        <v>37</v>
      </c>
      <c r="O754" s="160">
        <v>0</v>
      </c>
      <c r="P754" s="160">
        <f t="shared" si="151"/>
        <v>0</v>
      </c>
      <c r="Q754" s="160">
        <v>0</v>
      </c>
      <c r="R754" s="160">
        <f t="shared" si="152"/>
        <v>0</v>
      </c>
      <c r="S754" s="160">
        <v>0</v>
      </c>
      <c r="T754" s="161">
        <f t="shared" si="153"/>
        <v>0</v>
      </c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R754" s="162" t="s">
        <v>538</v>
      </c>
      <c r="AT754" s="162" t="s">
        <v>169</v>
      </c>
      <c r="AU754" s="162" t="s">
        <v>84</v>
      </c>
      <c r="AY754" s="16" t="s">
        <v>167</v>
      </c>
      <c r="BE754" s="163">
        <f t="shared" si="154"/>
        <v>0</v>
      </c>
      <c r="BF754" s="163">
        <f t="shared" si="155"/>
        <v>82.176000000000002</v>
      </c>
      <c r="BG754" s="163">
        <f t="shared" si="156"/>
        <v>0</v>
      </c>
      <c r="BH754" s="163">
        <f t="shared" si="157"/>
        <v>0</v>
      </c>
      <c r="BI754" s="163">
        <f t="shared" si="158"/>
        <v>0</v>
      </c>
      <c r="BJ754" s="16" t="s">
        <v>84</v>
      </c>
      <c r="BK754" s="164">
        <f t="shared" si="159"/>
        <v>82.176000000000002</v>
      </c>
      <c r="BL754" s="16" t="s">
        <v>538</v>
      </c>
      <c r="BM754" s="162" t="s">
        <v>1955</v>
      </c>
    </row>
    <row r="755" spans="1:65" s="2" customFormat="1" ht="16.5" customHeight="1">
      <c r="A755" s="28"/>
      <c r="B755" s="151"/>
      <c r="C755" s="152" t="s">
        <v>1956</v>
      </c>
      <c r="D755" s="152" t="s">
        <v>169</v>
      </c>
      <c r="E755" s="153" t="s">
        <v>1957</v>
      </c>
      <c r="F755" s="154" t="s">
        <v>1958</v>
      </c>
      <c r="G755" s="155" t="s">
        <v>1701</v>
      </c>
      <c r="H755" s="156">
        <v>10</v>
      </c>
      <c r="I755" s="156">
        <v>6.5369999999999999</v>
      </c>
      <c r="J755" s="156">
        <f t="shared" si="150"/>
        <v>65.37</v>
      </c>
      <c r="K755" s="157"/>
      <c r="L755" s="29"/>
      <c r="M755" s="158" t="s">
        <v>1</v>
      </c>
      <c r="N755" s="159" t="s">
        <v>37</v>
      </c>
      <c r="O755" s="160">
        <v>0</v>
      </c>
      <c r="P755" s="160">
        <f t="shared" si="151"/>
        <v>0</v>
      </c>
      <c r="Q755" s="160">
        <v>0</v>
      </c>
      <c r="R755" s="160">
        <f t="shared" si="152"/>
        <v>0</v>
      </c>
      <c r="S755" s="160">
        <v>0</v>
      </c>
      <c r="T755" s="161">
        <f t="shared" si="153"/>
        <v>0</v>
      </c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R755" s="162" t="s">
        <v>538</v>
      </c>
      <c r="AT755" s="162" t="s">
        <v>169</v>
      </c>
      <c r="AU755" s="162" t="s">
        <v>84</v>
      </c>
      <c r="AY755" s="16" t="s">
        <v>167</v>
      </c>
      <c r="BE755" s="163">
        <f t="shared" si="154"/>
        <v>0</v>
      </c>
      <c r="BF755" s="163">
        <f t="shared" si="155"/>
        <v>65.37</v>
      </c>
      <c r="BG755" s="163">
        <f t="shared" si="156"/>
        <v>0</v>
      </c>
      <c r="BH755" s="163">
        <f t="shared" si="157"/>
        <v>0</v>
      </c>
      <c r="BI755" s="163">
        <f t="shared" si="158"/>
        <v>0</v>
      </c>
      <c r="BJ755" s="16" t="s">
        <v>84</v>
      </c>
      <c r="BK755" s="164">
        <f t="shared" si="159"/>
        <v>65.37</v>
      </c>
      <c r="BL755" s="16" t="s">
        <v>538</v>
      </c>
      <c r="BM755" s="162" t="s">
        <v>1959</v>
      </c>
    </row>
    <row r="756" spans="1:65" s="2" customFormat="1" ht="16.5" customHeight="1">
      <c r="A756" s="28"/>
      <c r="B756" s="151"/>
      <c r="C756" s="152" t="s">
        <v>1960</v>
      </c>
      <c r="D756" s="152" t="s">
        <v>169</v>
      </c>
      <c r="E756" s="153" t="s">
        <v>1961</v>
      </c>
      <c r="F756" s="154" t="s">
        <v>1962</v>
      </c>
      <c r="G756" s="155" t="s">
        <v>1701</v>
      </c>
      <c r="H756" s="156">
        <v>1</v>
      </c>
      <c r="I756" s="156">
        <v>6.42</v>
      </c>
      <c r="J756" s="156">
        <f t="shared" si="150"/>
        <v>6.42</v>
      </c>
      <c r="K756" s="157"/>
      <c r="L756" s="29"/>
      <c r="M756" s="158" t="s">
        <v>1</v>
      </c>
      <c r="N756" s="159" t="s">
        <v>37</v>
      </c>
      <c r="O756" s="160">
        <v>0</v>
      </c>
      <c r="P756" s="160">
        <f t="shared" si="151"/>
        <v>0</v>
      </c>
      <c r="Q756" s="160">
        <v>0</v>
      </c>
      <c r="R756" s="160">
        <f t="shared" si="152"/>
        <v>0</v>
      </c>
      <c r="S756" s="160">
        <v>0</v>
      </c>
      <c r="T756" s="161">
        <f t="shared" si="153"/>
        <v>0</v>
      </c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R756" s="162" t="s">
        <v>538</v>
      </c>
      <c r="AT756" s="162" t="s">
        <v>169</v>
      </c>
      <c r="AU756" s="162" t="s">
        <v>84</v>
      </c>
      <c r="AY756" s="16" t="s">
        <v>167</v>
      </c>
      <c r="BE756" s="163">
        <f t="shared" si="154"/>
        <v>0</v>
      </c>
      <c r="BF756" s="163">
        <f t="shared" si="155"/>
        <v>6.42</v>
      </c>
      <c r="BG756" s="163">
        <f t="shared" si="156"/>
        <v>0</v>
      </c>
      <c r="BH756" s="163">
        <f t="shared" si="157"/>
        <v>0</v>
      </c>
      <c r="BI756" s="163">
        <f t="shared" si="158"/>
        <v>0</v>
      </c>
      <c r="BJ756" s="16" t="s">
        <v>84</v>
      </c>
      <c r="BK756" s="164">
        <f t="shared" si="159"/>
        <v>6.42</v>
      </c>
      <c r="BL756" s="16" t="s">
        <v>538</v>
      </c>
      <c r="BM756" s="162" t="s">
        <v>1963</v>
      </c>
    </row>
    <row r="757" spans="1:65" s="12" customFormat="1" ht="22.9" customHeight="1">
      <c r="B757" s="139"/>
      <c r="D757" s="140" t="s">
        <v>70</v>
      </c>
      <c r="E757" s="149" t="s">
        <v>1964</v>
      </c>
      <c r="F757" s="149" t="s">
        <v>1965</v>
      </c>
      <c r="J757" s="150">
        <f>BK757</f>
        <v>355.15100000000001</v>
      </c>
      <c r="L757" s="139"/>
      <c r="M757" s="143"/>
      <c r="N757" s="144"/>
      <c r="O757" s="144"/>
      <c r="P757" s="145">
        <f>SUM(P758:P769)</f>
        <v>2.6028000000000002</v>
      </c>
      <c r="Q757" s="144"/>
      <c r="R757" s="145">
        <f>SUM(R758:R769)</f>
        <v>7.248460000000001E-2</v>
      </c>
      <c r="S757" s="144"/>
      <c r="T757" s="146">
        <f>SUM(T758:T769)</f>
        <v>0</v>
      </c>
      <c r="AR757" s="140" t="s">
        <v>185</v>
      </c>
      <c r="AT757" s="147" t="s">
        <v>70</v>
      </c>
      <c r="AU757" s="147" t="s">
        <v>78</v>
      </c>
      <c r="AY757" s="140" t="s">
        <v>167</v>
      </c>
      <c r="BK757" s="148">
        <f>SUM(BK758:BK769)</f>
        <v>355.15100000000001</v>
      </c>
    </row>
    <row r="758" spans="1:65" s="2" customFormat="1" ht="16.5" customHeight="1">
      <c r="A758" s="28"/>
      <c r="B758" s="151"/>
      <c r="C758" s="152" t="s">
        <v>1966</v>
      </c>
      <c r="D758" s="152" t="s">
        <v>169</v>
      </c>
      <c r="E758" s="153" t="s">
        <v>1967</v>
      </c>
      <c r="F758" s="154" t="s">
        <v>1968</v>
      </c>
      <c r="G758" s="155" t="s">
        <v>1701</v>
      </c>
      <c r="H758" s="156">
        <v>15</v>
      </c>
      <c r="I758" s="156">
        <v>1.2390000000000001</v>
      </c>
      <c r="J758" s="156">
        <f t="shared" ref="J758:J769" si="160">ROUND(I758*H758,3)</f>
        <v>18.585000000000001</v>
      </c>
      <c r="K758" s="157"/>
      <c r="L758" s="29"/>
      <c r="M758" s="158" t="s">
        <v>1</v>
      </c>
      <c r="N758" s="159" t="s">
        <v>37</v>
      </c>
      <c r="O758" s="160">
        <v>0</v>
      </c>
      <c r="P758" s="160">
        <f t="shared" ref="P758:P769" si="161">O758*H758</f>
        <v>0</v>
      </c>
      <c r="Q758" s="160">
        <v>0</v>
      </c>
      <c r="R758" s="160">
        <f t="shared" ref="R758:R769" si="162">Q758*H758</f>
        <v>0</v>
      </c>
      <c r="S758" s="160">
        <v>0</v>
      </c>
      <c r="T758" s="161">
        <f t="shared" ref="T758:T769" si="163">S758*H758</f>
        <v>0</v>
      </c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R758" s="162" t="s">
        <v>538</v>
      </c>
      <c r="AT758" s="162" t="s">
        <v>169</v>
      </c>
      <c r="AU758" s="162" t="s">
        <v>84</v>
      </c>
      <c r="AY758" s="16" t="s">
        <v>167</v>
      </c>
      <c r="BE758" s="163">
        <f t="shared" ref="BE758:BE769" si="164">IF(N758="základná",J758,0)</f>
        <v>0</v>
      </c>
      <c r="BF758" s="163">
        <f t="shared" ref="BF758:BF769" si="165">IF(N758="znížená",J758,0)</f>
        <v>18.585000000000001</v>
      </c>
      <c r="BG758" s="163">
        <f t="shared" ref="BG758:BG769" si="166">IF(N758="zákl. prenesená",J758,0)</f>
        <v>0</v>
      </c>
      <c r="BH758" s="163">
        <f t="shared" ref="BH758:BH769" si="167">IF(N758="zníž. prenesená",J758,0)</f>
        <v>0</v>
      </c>
      <c r="BI758" s="163">
        <f t="shared" ref="BI758:BI769" si="168">IF(N758="nulová",J758,0)</f>
        <v>0</v>
      </c>
      <c r="BJ758" s="16" t="s">
        <v>84</v>
      </c>
      <c r="BK758" s="164">
        <f t="shared" ref="BK758:BK769" si="169">ROUND(I758*H758,3)</f>
        <v>18.585000000000001</v>
      </c>
      <c r="BL758" s="16" t="s">
        <v>538</v>
      </c>
      <c r="BM758" s="162" t="s">
        <v>1969</v>
      </c>
    </row>
    <row r="759" spans="1:65" s="2" customFormat="1" ht="16.5" customHeight="1">
      <c r="A759" s="28"/>
      <c r="B759" s="151"/>
      <c r="C759" s="180" t="s">
        <v>1970</v>
      </c>
      <c r="D759" s="180" t="s">
        <v>209</v>
      </c>
      <c r="E759" s="181" t="s">
        <v>1971</v>
      </c>
      <c r="F759" s="182" t="s">
        <v>1972</v>
      </c>
      <c r="G759" s="183" t="s">
        <v>245</v>
      </c>
      <c r="H759" s="184">
        <v>6</v>
      </c>
      <c r="I759" s="184">
        <v>0.22</v>
      </c>
      <c r="J759" s="184">
        <f t="shared" si="160"/>
        <v>1.32</v>
      </c>
      <c r="K759" s="185"/>
      <c r="L759" s="186"/>
      <c r="M759" s="187" t="s">
        <v>1</v>
      </c>
      <c r="N759" s="188" t="s">
        <v>37</v>
      </c>
      <c r="O759" s="160">
        <v>0</v>
      </c>
      <c r="P759" s="160">
        <f t="shared" si="161"/>
        <v>0</v>
      </c>
      <c r="Q759" s="160">
        <v>1.2999999999999999E-4</v>
      </c>
      <c r="R759" s="160">
        <f t="shared" si="162"/>
        <v>7.7999999999999988E-4</v>
      </c>
      <c r="S759" s="160">
        <v>0</v>
      </c>
      <c r="T759" s="161">
        <f t="shared" si="163"/>
        <v>0</v>
      </c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R759" s="162" t="s">
        <v>1325</v>
      </c>
      <c r="AT759" s="162" t="s">
        <v>209</v>
      </c>
      <c r="AU759" s="162" t="s">
        <v>84</v>
      </c>
      <c r="AY759" s="16" t="s">
        <v>167</v>
      </c>
      <c r="BE759" s="163">
        <f t="shared" si="164"/>
        <v>0</v>
      </c>
      <c r="BF759" s="163">
        <f t="shared" si="165"/>
        <v>1.32</v>
      </c>
      <c r="BG759" s="163">
        <f t="shared" si="166"/>
        <v>0</v>
      </c>
      <c r="BH759" s="163">
        <f t="shared" si="167"/>
        <v>0</v>
      </c>
      <c r="BI759" s="163">
        <f t="shared" si="168"/>
        <v>0</v>
      </c>
      <c r="BJ759" s="16" t="s">
        <v>84</v>
      </c>
      <c r="BK759" s="164">
        <f t="shared" si="169"/>
        <v>1.32</v>
      </c>
      <c r="BL759" s="16" t="s">
        <v>538</v>
      </c>
      <c r="BM759" s="162" t="s">
        <v>1973</v>
      </c>
    </row>
    <row r="760" spans="1:65" s="2" customFormat="1" ht="16.5" customHeight="1">
      <c r="A760" s="28"/>
      <c r="B760" s="151"/>
      <c r="C760" s="180" t="s">
        <v>1974</v>
      </c>
      <c r="D760" s="180" t="s">
        <v>209</v>
      </c>
      <c r="E760" s="181" t="s">
        <v>1975</v>
      </c>
      <c r="F760" s="182" t="s">
        <v>1976</v>
      </c>
      <c r="G760" s="183" t="s">
        <v>245</v>
      </c>
      <c r="H760" s="184">
        <v>22</v>
      </c>
      <c r="I760" s="184">
        <v>0.20699999999999999</v>
      </c>
      <c r="J760" s="184">
        <f t="shared" si="160"/>
        <v>4.5540000000000003</v>
      </c>
      <c r="K760" s="185"/>
      <c r="L760" s="186"/>
      <c r="M760" s="187" t="s">
        <v>1</v>
      </c>
      <c r="N760" s="188" t="s">
        <v>37</v>
      </c>
      <c r="O760" s="160">
        <v>0</v>
      </c>
      <c r="P760" s="160">
        <f t="shared" si="161"/>
        <v>0</v>
      </c>
      <c r="Q760" s="160">
        <v>1.2E-4</v>
      </c>
      <c r="R760" s="160">
        <f t="shared" si="162"/>
        <v>2.64E-3</v>
      </c>
      <c r="S760" s="160">
        <v>0</v>
      </c>
      <c r="T760" s="161">
        <f t="shared" si="163"/>
        <v>0</v>
      </c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R760" s="162" t="s">
        <v>1325</v>
      </c>
      <c r="AT760" s="162" t="s">
        <v>209</v>
      </c>
      <c r="AU760" s="162" t="s">
        <v>84</v>
      </c>
      <c r="AY760" s="16" t="s">
        <v>167</v>
      </c>
      <c r="BE760" s="163">
        <f t="shared" si="164"/>
        <v>0</v>
      </c>
      <c r="BF760" s="163">
        <f t="shared" si="165"/>
        <v>4.5540000000000003</v>
      </c>
      <c r="BG760" s="163">
        <f t="shared" si="166"/>
        <v>0</v>
      </c>
      <c r="BH760" s="163">
        <f t="shared" si="167"/>
        <v>0</v>
      </c>
      <c r="BI760" s="163">
        <f t="shared" si="168"/>
        <v>0</v>
      </c>
      <c r="BJ760" s="16" t="s">
        <v>84</v>
      </c>
      <c r="BK760" s="164">
        <f t="shared" si="169"/>
        <v>4.5540000000000003</v>
      </c>
      <c r="BL760" s="16" t="s">
        <v>538</v>
      </c>
      <c r="BM760" s="162" t="s">
        <v>1977</v>
      </c>
    </row>
    <row r="761" spans="1:65" s="2" customFormat="1" ht="16.5" customHeight="1">
      <c r="A761" s="28"/>
      <c r="B761" s="151"/>
      <c r="C761" s="180" t="s">
        <v>1978</v>
      </c>
      <c r="D761" s="180" t="s">
        <v>209</v>
      </c>
      <c r="E761" s="181" t="s">
        <v>1979</v>
      </c>
      <c r="F761" s="182" t="s">
        <v>1980</v>
      </c>
      <c r="G761" s="183" t="s">
        <v>245</v>
      </c>
      <c r="H761" s="184">
        <v>2</v>
      </c>
      <c r="I761" s="184">
        <v>1.1850000000000001</v>
      </c>
      <c r="J761" s="184">
        <f t="shared" si="160"/>
        <v>2.37</v>
      </c>
      <c r="K761" s="185"/>
      <c r="L761" s="186"/>
      <c r="M761" s="187" t="s">
        <v>1</v>
      </c>
      <c r="N761" s="188" t="s">
        <v>37</v>
      </c>
      <c r="O761" s="160">
        <v>0</v>
      </c>
      <c r="P761" s="160">
        <f t="shared" si="161"/>
        <v>0</v>
      </c>
      <c r="Q761" s="160">
        <v>8.0000000000000007E-5</v>
      </c>
      <c r="R761" s="160">
        <f t="shared" si="162"/>
        <v>1.6000000000000001E-4</v>
      </c>
      <c r="S761" s="160">
        <v>0</v>
      </c>
      <c r="T761" s="161">
        <f t="shared" si="163"/>
        <v>0</v>
      </c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R761" s="162" t="s">
        <v>1325</v>
      </c>
      <c r="AT761" s="162" t="s">
        <v>209</v>
      </c>
      <c r="AU761" s="162" t="s">
        <v>84</v>
      </c>
      <c r="AY761" s="16" t="s">
        <v>167</v>
      </c>
      <c r="BE761" s="163">
        <f t="shared" si="164"/>
        <v>0</v>
      </c>
      <c r="BF761" s="163">
        <f t="shared" si="165"/>
        <v>2.37</v>
      </c>
      <c r="BG761" s="163">
        <f t="shared" si="166"/>
        <v>0</v>
      </c>
      <c r="BH761" s="163">
        <f t="shared" si="167"/>
        <v>0</v>
      </c>
      <c r="BI761" s="163">
        <f t="shared" si="168"/>
        <v>0</v>
      </c>
      <c r="BJ761" s="16" t="s">
        <v>84</v>
      </c>
      <c r="BK761" s="164">
        <f t="shared" si="169"/>
        <v>2.37</v>
      </c>
      <c r="BL761" s="16" t="s">
        <v>538</v>
      </c>
      <c r="BM761" s="162" t="s">
        <v>1981</v>
      </c>
    </row>
    <row r="762" spans="1:65" s="2" customFormat="1" ht="16.5" customHeight="1">
      <c r="A762" s="28"/>
      <c r="B762" s="151"/>
      <c r="C762" s="180" t="s">
        <v>1982</v>
      </c>
      <c r="D762" s="180" t="s">
        <v>209</v>
      </c>
      <c r="E762" s="181" t="s">
        <v>1983</v>
      </c>
      <c r="F762" s="182" t="s">
        <v>1984</v>
      </c>
      <c r="G762" s="183" t="s">
        <v>245</v>
      </c>
      <c r="H762" s="184">
        <v>30</v>
      </c>
      <c r="I762" s="184">
        <v>2.8809999999999998</v>
      </c>
      <c r="J762" s="184">
        <f t="shared" si="160"/>
        <v>86.43</v>
      </c>
      <c r="K762" s="185"/>
      <c r="L762" s="186"/>
      <c r="M762" s="187" t="s">
        <v>1</v>
      </c>
      <c r="N762" s="188" t="s">
        <v>37</v>
      </c>
      <c r="O762" s="160">
        <v>0</v>
      </c>
      <c r="P762" s="160">
        <f t="shared" si="161"/>
        <v>0</v>
      </c>
      <c r="Q762" s="160">
        <v>4.6000000000000001E-4</v>
      </c>
      <c r="R762" s="160">
        <f t="shared" si="162"/>
        <v>1.38E-2</v>
      </c>
      <c r="S762" s="160">
        <v>0</v>
      </c>
      <c r="T762" s="161">
        <f t="shared" si="163"/>
        <v>0</v>
      </c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R762" s="162" t="s">
        <v>1325</v>
      </c>
      <c r="AT762" s="162" t="s">
        <v>209</v>
      </c>
      <c r="AU762" s="162" t="s">
        <v>84</v>
      </c>
      <c r="AY762" s="16" t="s">
        <v>167</v>
      </c>
      <c r="BE762" s="163">
        <f t="shared" si="164"/>
        <v>0</v>
      </c>
      <c r="BF762" s="163">
        <f t="shared" si="165"/>
        <v>86.43</v>
      </c>
      <c r="BG762" s="163">
        <f t="shared" si="166"/>
        <v>0</v>
      </c>
      <c r="BH762" s="163">
        <f t="shared" si="167"/>
        <v>0</v>
      </c>
      <c r="BI762" s="163">
        <f t="shared" si="168"/>
        <v>0</v>
      </c>
      <c r="BJ762" s="16" t="s">
        <v>84</v>
      </c>
      <c r="BK762" s="164">
        <f t="shared" si="169"/>
        <v>86.43</v>
      </c>
      <c r="BL762" s="16" t="s">
        <v>538</v>
      </c>
      <c r="BM762" s="162" t="s">
        <v>1985</v>
      </c>
    </row>
    <row r="763" spans="1:65" s="2" customFormat="1" ht="16.5" customHeight="1">
      <c r="A763" s="28"/>
      <c r="B763" s="151"/>
      <c r="C763" s="180" t="s">
        <v>1986</v>
      </c>
      <c r="D763" s="180" t="s">
        <v>209</v>
      </c>
      <c r="E763" s="181" t="s">
        <v>1987</v>
      </c>
      <c r="F763" s="182" t="s">
        <v>1988</v>
      </c>
      <c r="G763" s="183" t="s">
        <v>245</v>
      </c>
      <c r="H763" s="184">
        <v>30</v>
      </c>
      <c r="I763" s="184">
        <v>2.3639999999999999</v>
      </c>
      <c r="J763" s="184">
        <f t="shared" si="160"/>
        <v>70.92</v>
      </c>
      <c r="K763" s="185"/>
      <c r="L763" s="186"/>
      <c r="M763" s="187" t="s">
        <v>1</v>
      </c>
      <c r="N763" s="188" t="s">
        <v>37</v>
      </c>
      <c r="O763" s="160">
        <v>0</v>
      </c>
      <c r="P763" s="160">
        <f t="shared" si="161"/>
        <v>0</v>
      </c>
      <c r="Q763" s="160">
        <v>5.5000000000000003E-4</v>
      </c>
      <c r="R763" s="160">
        <f t="shared" si="162"/>
        <v>1.6500000000000001E-2</v>
      </c>
      <c r="S763" s="160">
        <v>0</v>
      </c>
      <c r="T763" s="161">
        <f t="shared" si="163"/>
        <v>0</v>
      </c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R763" s="162" t="s">
        <v>1325</v>
      </c>
      <c r="AT763" s="162" t="s">
        <v>209</v>
      </c>
      <c r="AU763" s="162" t="s">
        <v>84</v>
      </c>
      <c r="AY763" s="16" t="s">
        <v>167</v>
      </c>
      <c r="BE763" s="163">
        <f t="shared" si="164"/>
        <v>0</v>
      </c>
      <c r="BF763" s="163">
        <f t="shared" si="165"/>
        <v>70.92</v>
      </c>
      <c r="BG763" s="163">
        <f t="shared" si="166"/>
        <v>0</v>
      </c>
      <c r="BH763" s="163">
        <f t="shared" si="167"/>
        <v>0</v>
      </c>
      <c r="BI763" s="163">
        <f t="shared" si="168"/>
        <v>0</v>
      </c>
      <c r="BJ763" s="16" t="s">
        <v>84</v>
      </c>
      <c r="BK763" s="164">
        <f t="shared" si="169"/>
        <v>70.92</v>
      </c>
      <c r="BL763" s="16" t="s">
        <v>538</v>
      </c>
      <c r="BM763" s="162" t="s">
        <v>1989</v>
      </c>
    </row>
    <row r="764" spans="1:65" s="2" customFormat="1" ht="16.5" customHeight="1">
      <c r="A764" s="28"/>
      <c r="B764" s="151"/>
      <c r="C764" s="152" t="s">
        <v>1990</v>
      </c>
      <c r="D764" s="152" t="s">
        <v>169</v>
      </c>
      <c r="E764" s="153" t="s">
        <v>1991</v>
      </c>
      <c r="F764" s="154" t="s">
        <v>1992</v>
      </c>
      <c r="G764" s="155" t="s">
        <v>1701</v>
      </c>
      <c r="H764" s="156">
        <v>24</v>
      </c>
      <c r="I764" s="156">
        <v>3.8820000000000001</v>
      </c>
      <c r="J764" s="156">
        <f t="shared" si="160"/>
        <v>93.168000000000006</v>
      </c>
      <c r="K764" s="157"/>
      <c r="L764" s="29"/>
      <c r="M764" s="158" t="s">
        <v>1</v>
      </c>
      <c r="N764" s="159" t="s">
        <v>37</v>
      </c>
      <c r="O764" s="160">
        <v>5.3999999999999999E-2</v>
      </c>
      <c r="P764" s="160">
        <f t="shared" si="161"/>
        <v>1.296</v>
      </c>
      <c r="Q764" s="160">
        <v>3.0299999999999999E-4</v>
      </c>
      <c r="R764" s="160">
        <f t="shared" si="162"/>
        <v>7.2719999999999998E-3</v>
      </c>
      <c r="S764" s="160">
        <v>0</v>
      </c>
      <c r="T764" s="161">
        <f t="shared" si="163"/>
        <v>0</v>
      </c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R764" s="162" t="s">
        <v>538</v>
      </c>
      <c r="AT764" s="162" t="s">
        <v>169</v>
      </c>
      <c r="AU764" s="162" t="s">
        <v>84</v>
      </c>
      <c r="AY764" s="16" t="s">
        <v>167</v>
      </c>
      <c r="BE764" s="163">
        <f t="shared" si="164"/>
        <v>0</v>
      </c>
      <c r="BF764" s="163">
        <f t="shared" si="165"/>
        <v>93.168000000000006</v>
      </c>
      <c r="BG764" s="163">
        <f t="shared" si="166"/>
        <v>0</v>
      </c>
      <c r="BH764" s="163">
        <f t="shared" si="167"/>
        <v>0</v>
      </c>
      <c r="BI764" s="163">
        <f t="shared" si="168"/>
        <v>0</v>
      </c>
      <c r="BJ764" s="16" t="s">
        <v>84</v>
      </c>
      <c r="BK764" s="164">
        <f t="shared" si="169"/>
        <v>93.168000000000006</v>
      </c>
      <c r="BL764" s="16" t="s">
        <v>538</v>
      </c>
      <c r="BM764" s="162" t="s">
        <v>1993</v>
      </c>
    </row>
    <row r="765" spans="1:65" s="2" customFormat="1" ht="16.5" customHeight="1">
      <c r="A765" s="28"/>
      <c r="B765" s="151"/>
      <c r="C765" s="152" t="s">
        <v>1994</v>
      </c>
      <c r="D765" s="152" t="s">
        <v>169</v>
      </c>
      <c r="E765" s="153" t="s">
        <v>1991</v>
      </c>
      <c r="F765" s="154" t="s">
        <v>1992</v>
      </c>
      <c r="G765" s="155" t="s">
        <v>1701</v>
      </c>
      <c r="H765" s="156">
        <v>24.2</v>
      </c>
      <c r="I765" s="156">
        <v>1.8819999999999999</v>
      </c>
      <c r="J765" s="156">
        <f t="shared" si="160"/>
        <v>45.543999999999997</v>
      </c>
      <c r="K765" s="157"/>
      <c r="L765" s="29"/>
      <c r="M765" s="158" t="s">
        <v>1</v>
      </c>
      <c r="N765" s="159" t="s">
        <v>37</v>
      </c>
      <c r="O765" s="160">
        <v>5.3999999999999999E-2</v>
      </c>
      <c r="P765" s="160">
        <f t="shared" si="161"/>
        <v>1.3068</v>
      </c>
      <c r="Q765" s="160">
        <v>3.0299999999999999E-4</v>
      </c>
      <c r="R765" s="160">
        <f t="shared" si="162"/>
        <v>7.3325999999999999E-3</v>
      </c>
      <c r="S765" s="160">
        <v>0</v>
      </c>
      <c r="T765" s="161">
        <f t="shared" si="163"/>
        <v>0</v>
      </c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R765" s="162" t="s">
        <v>538</v>
      </c>
      <c r="AT765" s="162" t="s">
        <v>169</v>
      </c>
      <c r="AU765" s="162" t="s">
        <v>84</v>
      </c>
      <c r="AY765" s="16" t="s">
        <v>167</v>
      </c>
      <c r="BE765" s="163">
        <f t="shared" si="164"/>
        <v>0</v>
      </c>
      <c r="BF765" s="163">
        <f t="shared" si="165"/>
        <v>45.543999999999997</v>
      </c>
      <c r="BG765" s="163">
        <f t="shared" si="166"/>
        <v>0</v>
      </c>
      <c r="BH765" s="163">
        <f t="shared" si="167"/>
        <v>0</v>
      </c>
      <c r="BI765" s="163">
        <f t="shared" si="168"/>
        <v>0</v>
      </c>
      <c r="BJ765" s="16" t="s">
        <v>84</v>
      </c>
      <c r="BK765" s="164">
        <f t="shared" si="169"/>
        <v>45.543999999999997</v>
      </c>
      <c r="BL765" s="16" t="s">
        <v>538</v>
      </c>
      <c r="BM765" s="162" t="s">
        <v>1995</v>
      </c>
    </row>
    <row r="766" spans="1:65" s="2" customFormat="1" ht="21.75" customHeight="1">
      <c r="A766" s="28"/>
      <c r="B766" s="151"/>
      <c r="C766" s="180" t="s">
        <v>1996</v>
      </c>
      <c r="D766" s="180" t="s">
        <v>209</v>
      </c>
      <c r="E766" s="181" t="s">
        <v>1997</v>
      </c>
      <c r="F766" s="182" t="s">
        <v>1998</v>
      </c>
      <c r="G766" s="183" t="s">
        <v>294</v>
      </c>
      <c r="H766" s="184">
        <v>2.4E-2</v>
      </c>
      <c r="I766" s="184">
        <v>897.3</v>
      </c>
      <c r="J766" s="184">
        <f t="shared" si="160"/>
        <v>21.535</v>
      </c>
      <c r="K766" s="185"/>
      <c r="L766" s="186"/>
      <c r="M766" s="187" t="s">
        <v>1</v>
      </c>
      <c r="N766" s="188" t="s">
        <v>37</v>
      </c>
      <c r="O766" s="160">
        <v>0</v>
      </c>
      <c r="P766" s="160">
        <f t="shared" si="161"/>
        <v>0</v>
      </c>
      <c r="Q766" s="160">
        <v>1</v>
      </c>
      <c r="R766" s="160">
        <f t="shared" si="162"/>
        <v>2.4E-2</v>
      </c>
      <c r="S766" s="160">
        <v>0</v>
      </c>
      <c r="T766" s="161">
        <f t="shared" si="163"/>
        <v>0</v>
      </c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R766" s="162" t="s">
        <v>1325</v>
      </c>
      <c r="AT766" s="162" t="s">
        <v>209</v>
      </c>
      <c r="AU766" s="162" t="s">
        <v>84</v>
      </c>
      <c r="AY766" s="16" t="s">
        <v>167</v>
      </c>
      <c r="BE766" s="163">
        <f t="shared" si="164"/>
        <v>0</v>
      </c>
      <c r="BF766" s="163">
        <f t="shared" si="165"/>
        <v>21.535</v>
      </c>
      <c r="BG766" s="163">
        <f t="shared" si="166"/>
        <v>0</v>
      </c>
      <c r="BH766" s="163">
        <f t="shared" si="167"/>
        <v>0</v>
      </c>
      <c r="BI766" s="163">
        <f t="shared" si="168"/>
        <v>0</v>
      </c>
      <c r="BJ766" s="16" t="s">
        <v>84</v>
      </c>
      <c r="BK766" s="164">
        <f t="shared" si="169"/>
        <v>21.535</v>
      </c>
      <c r="BL766" s="16" t="s">
        <v>538</v>
      </c>
      <c r="BM766" s="162" t="s">
        <v>1999</v>
      </c>
    </row>
    <row r="767" spans="1:65" s="2" customFormat="1" ht="16.5" customHeight="1">
      <c r="A767" s="28"/>
      <c r="B767" s="151"/>
      <c r="C767" s="152" t="s">
        <v>2000</v>
      </c>
      <c r="D767" s="152" t="s">
        <v>169</v>
      </c>
      <c r="E767" s="153" t="s">
        <v>1712</v>
      </c>
      <c r="F767" s="154" t="s">
        <v>1713</v>
      </c>
      <c r="G767" s="155" t="s">
        <v>705</v>
      </c>
      <c r="H767" s="156">
        <v>2.556</v>
      </c>
      <c r="I767" s="156">
        <v>1</v>
      </c>
      <c r="J767" s="156">
        <f t="shared" si="160"/>
        <v>2.556</v>
      </c>
      <c r="K767" s="157"/>
      <c r="L767" s="29"/>
      <c r="M767" s="158" t="s">
        <v>1</v>
      </c>
      <c r="N767" s="159" t="s">
        <v>37</v>
      </c>
      <c r="O767" s="160">
        <v>0</v>
      </c>
      <c r="P767" s="160">
        <f t="shared" si="161"/>
        <v>0</v>
      </c>
      <c r="Q767" s="160">
        <v>0</v>
      </c>
      <c r="R767" s="160">
        <f t="shared" si="162"/>
        <v>0</v>
      </c>
      <c r="S767" s="160">
        <v>0</v>
      </c>
      <c r="T767" s="161">
        <f t="shared" si="163"/>
        <v>0</v>
      </c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R767" s="162" t="s">
        <v>538</v>
      </c>
      <c r="AT767" s="162" t="s">
        <v>169</v>
      </c>
      <c r="AU767" s="162" t="s">
        <v>84</v>
      </c>
      <c r="AY767" s="16" t="s">
        <v>167</v>
      </c>
      <c r="BE767" s="163">
        <f t="shared" si="164"/>
        <v>0</v>
      </c>
      <c r="BF767" s="163">
        <f t="shared" si="165"/>
        <v>2.556</v>
      </c>
      <c r="BG767" s="163">
        <f t="shared" si="166"/>
        <v>0</v>
      </c>
      <c r="BH767" s="163">
        <f t="shared" si="167"/>
        <v>0</v>
      </c>
      <c r="BI767" s="163">
        <f t="shared" si="168"/>
        <v>0</v>
      </c>
      <c r="BJ767" s="16" t="s">
        <v>84</v>
      </c>
      <c r="BK767" s="164">
        <f t="shared" si="169"/>
        <v>2.556</v>
      </c>
      <c r="BL767" s="16" t="s">
        <v>538</v>
      </c>
      <c r="BM767" s="162" t="s">
        <v>2001</v>
      </c>
    </row>
    <row r="768" spans="1:65" s="2" customFormat="1" ht="16.5" customHeight="1">
      <c r="A768" s="28"/>
      <c r="B768" s="151"/>
      <c r="C768" s="152" t="s">
        <v>2002</v>
      </c>
      <c r="D768" s="152" t="s">
        <v>169</v>
      </c>
      <c r="E768" s="153" t="s">
        <v>1716</v>
      </c>
      <c r="F768" s="154" t="s">
        <v>1717</v>
      </c>
      <c r="G768" s="155" t="s">
        <v>705</v>
      </c>
      <c r="H768" s="156">
        <v>1.871</v>
      </c>
      <c r="I768" s="156">
        <v>3</v>
      </c>
      <c r="J768" s="156">
        <f t="shared" si="160"/>
        <v>5.6130000000000004</v>
      </c>
      <c r="K768" s="157"/>
      <c r="L768" s="29"/>
      <c r="M768" s="158" t="s">
        <v>1</v>
      </c>
      <c r="N768" s="159" t="s">
        <v>37</v>
      </c>
      <c r="O768" s="160">
        <v>0</v>
      </c>
      <c r="P768" s="160">
        <f t="shared" si="161"/>
        <v>0</v>
      </c>
      <c r="Q768" s="160">
        <v>0</v>
      </c>
      <c r="R768" s="160">
        <f t="shared" si="162"/>
        <v>0</v>
      </c>
      <c r="S768" s="160">
        <v>0</v>
      </c>
      <c r="T768" s="161">
        <f t="shared" si="163"/>
        <v>0</v>
      </c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R768" s="162" t="s">
        <v>538</v>
      </c>
      <c r="AT768" s="162" t="s">
        <v>169</v>
      </c>
      <c r="AU768" s="162" t="s">
        <v>84</v>
      </c>
      <c r="AY768" s="16" t="s">
        <v>167</v>
      </c>
      <c r="BE768" s="163">
        <f t="shared" si="164"/>
        <v>0</v>
      </c>
      <c r="BF768" s="163">
        <f t="shared" si="165"/>
        <v>5.6130000000000004</v>
      </c>
      <c r="BG768" s="163">
        <f t="shared" si="166"/>
        <v>0</v>
      </c>
      <c r="BH768" s="163">
        <f t="shared" si="167"/>
        <v>0</v>
      </c>
      <c r="BI768" s="163">
        <f t="shared" si="168"/>
        <v>0</v>
      </c>
      <c r="BJ768" s="16" t="s">
        <v>84</v>
      </c>
      <c r="BK768" s="164">
        <f t="shared" si="169"/>
        <v>5.6130000000000004</v>
      </c>
      <c r="BL768" s="16" t="s">
        <v>538</v>
      </c>
      <c r="BM768" s="162" t="s">
        <v>2003</v>
      </c>
    </row>
    <row r="769" spans="1:65" s="2" customFormat="1" ht="16.5" customHeight="1">
      <c r="A769" s="28"/>
      <c r="B769" s="151"/>
      <c r="C769" s="152" t="s">
        <v>2004</v>
      </c>
      <c r="D769" s="152" t="s">
        <v>169</v>
      </c>
      <c r="E769" s="153" t="s">
        <v>1720</v>
      </c>
      <c r="F769" s="154" t="s">
        <v>1721</v>
      </c>
      <c r="G769" s="155" t="s">
        <v>705</v>
      </c>
      <c r="H769" s="156">
        <v>2.556</v>
      </c>
      <c r="I769" s="156">
        <v>1</v>
      </c>
      <c r="J769" s="156">
        <f t="shared" si="160"/>
        <v>2.556</v>
      </c>
      <c r="K769" s="157"/>
      <c r="L769" s="29"/>
      <c r="M769" s="158" t="s">
        <v>1</v>
      </c>
      <c r="N769" s="159" t="s">
        <v>37</v>
      </c>
      <c r="O769" s="160">
        <v>0</v>
      </c>
      <c r="P769" s="160">
        <f t="shared" si="161"/>
        <v>0</v>
      </c>
      <c r="Q769" s="160">
        <v>0</v>
      </c>
      <c r="R769" s="160">
        <f t="shared" si="162"/>
        <v>0</v>
      </c>
      <c r="S769" s="160">
        <v>0</v>
      </c>
      <c r="T769" s="161">
        <f t="shared" si="163"/>
        <v>0</v>
      </c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R769" s="162" t="s">
        <v>538</v>
      </c>
      <c r="AT769" s="162" t="s">
        <v>169</v>
      </c>
      <c r="AU769" s="162" t="s">
        <v>84</v>
      </c>
      <c r="AY769" s="16" t="s">
        <v>167</v>
      </c>
      <c r="BE769" s="163">
        <f t="shared" si="164"/>
        <v>0</v>
      </c>
      <c r="BF769" s="163">
        <f t="shared" si="165"/>
        <v>2.556</v>
      </c>
      <c r="BG769" s="163">
        <f t="shared" si="166"/>
        <v>0</v>
      </c>
      <c r="BH769" s="163">
        <f t="shared" si="167"/>
        <v>0</v>
      </c>
      <c r="BI769" s="163">
        <f t="shared" si="168"/>
        <v>0</v>
      </c>
      <c r="BJ769" s="16" t="s">
        <v>84</v>
      </c>
      <c r="BK769" s="164">
        <f t="shared" si="169"/>
        <v>2.556</v>
      </c>
      <c r="BL769" s="16" t="s">
        <v>538</v>
      </c>
      <c r="BM769" s="162" t="s">
        <v>2005</v>
      </c>
    </row>
    <row r="770" spans="1:65" s="12" customFormat="1" ht="25.9" customHeight="1">
      <c r="B770" s="139"/>
      <c r="D770" s="140" t="s">
        <v>70</v>
      </c>
      <c r="E770" s="141" t="s">
        <v>2006</v>
      </c>
      <c r="F770" s="141" t="s">
        <v>2007</v>
      </c>
      <c r="J770" s="142">
        <f>BK770</f>
        <v>496.84800000000001</v>
      </c>
      <c r="L770" s="139"/>
      <c r="M770" s="143"/>
      <c r="N770" s="144"/>
      <c r="O770" s="144"/>
      <c r="P770" s="145">
        <f>SUM(P771:P772)</f>
        <v>0</v>
      </c>
      <c r="Q770" s="144"/>
      <c r="R770" s="145">
        <f>SUM(R771:R772)</f>
        <v>0</v>
      </c>
      <c r="S770" s="144"/>
      <c r="T770" s="146">
        <f>SUM(T771:T772)</f>
        <v>0</v>
      </c>
      <c r="AR770" s="140" t="s">
        <v>173</v>
      </c>
      <c r="AT770" s="147" t="s">
        <v>70</v>
      </c>
      <c r="AU770" s="147" t="s">
        <v>71</v>
      </c>
      <c r="AY770" s="140" t="s">
        <v>167</v>
      </c>
      <c r="BK770" s="148">
        <f>SUM(BK771:BK772)</f>
        <v>496.84800000000001</v>
      </c>
    </row>
    <row r="771" spans="1:65" s="2" customFormat="1" ht="16.5" customHeight="1">
      <c r="A771" s="28"/>
      <c r="B771" s="151"/>
      <c r="C771" s="152" t="s">
        <v>2008</v>
      </c>
      <c r="D771" s="152" t="s">
        <v>169</v>
      </c>
      <c r="E771" s="153" t="s">
        <v>2009</v>
      </c>
      <c r="F771" s="154" t="s">
        <v>2010</v>
      </c>
      <c r="G771" s="155" t="s">
        <v>2011</v>
      </c>
      <c r="H771" s="156">
        <v>1</v>
      </c>
      <c r="I771" s="156">
        <v>150</v>
      </c>
      <c r="J771" s="156">
        <f>ROUND(I771*H771,3)</f>
        <v>150</v>
      </c>
      <c r="K771" s="157"/>
      <c r="L771" s="29"/>
      <c r="M771" s="158" t="s">
        <v>1</v>
      </c>
      <c r="N771" s="159" t="s">
        <v>37</v>
      </c>
      <c r="O771" s="160">
        <v>0</v>
      </c>
      <c r="P771" s="160">
        <f>O771*H771</f>
        <v>0</v>
      </c>
      <c r="Q771" s="160">
        <v>0</v>
      </c>
      <c r="R771" s="160">
        <f>Q771*H771</f>
        <v>0</v>
      </c>
      <c r="S771" s="160">
        <v>0</v>
      </c>
      <c r="T771" s="161">
        <f>S771*H771</f>
        <v>0</v>
      </c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R771" s="162" t="s">
        <v>2012</v>
      </c>
      <c r="AT771" s="162" t="s">
        <v>169</v>
      </c>
      <c r="AU771" s="162" t="s">
        <v>78</v>
      </c>
      <c r="AY771" s="16" t="s">
        <v>167</v>
      </c>
      <c r="BE771" s="163">
        <f>IF(N771="základná",J771,0)</f>
        <v>0</v>
      </c>
      <c r="BF771" s="163">
        <f>IF(N771="znížená",J771,0)</f>
        <v>150</v>
      </c>
      <c r="BG771" s="163">
        <f>IF(N771="zákl. prenesená",J771,0)</f>
        <v>0</v>
      </c>
      <c r="BH771" s="163">
        <f>IF(N771="zníž. prenesená",J771,0)</f>
        <v>0</v>
      </c>
      <c r="BI771" s="163">
        <f>IF(N771="nulová",J771,0)</f>
        <v>0</v>
      </c>
      <c r="BJ771" s="16" t="s">
        <v>84</v>
      </c>
      <c r="BK771" s="164">
        <f>ROUND(I771*H771,3)</f>
        <v>150</v>
      </c>
      <c r="BL771" s="16" t="s">
        <v>2012</v>
      </c>
      <c r="BM771" s="162" t="s">
        <v>2013</v>
      </c>
    </row>
    <row r="772" spans="1:65" s="2" customFormat="1" ht="16.5" customHeight="1">
      <c r="A772" s="28"/>
      <c r="B772" s="151"/>
      <c r="C772" s="152" t="s">
        <v>2014</v>
      </c>
      <c r="D772" s="152" t="s">
        <v>169</v>
      </c>
      <c r="E772" s="153" t="s">
        <v>2015</v>
      </c>
      <c r="F772" s="154" t="s">
        <v>2016</v>
      </c>
      <c r="G772" s="155" t="s">
        <v>1762</v>
      </c>
      <c r="H772" s="156">
        <v>24</v>
      </c>
      <c r="I772" s="156">
        <v>14.452</v>
      </c>
      <c r="J772" s="156">
        <f>ROUND(I772*H772,3)</f>
        <v>346.84800000000001</v>
      </c>
      <c r="K772" s="157"/>
      <c r="L772" s="29"/>
      <c r="M772" s="189" t="s">
        <v>1</v>
      </c>
      <c r="N772" s="190" t="s">
        <v>37</v>
      </c>
      <c r="O772" s="191">
        <v>0</v>
      </c>
      <c r="P772" s="191">
        <f>O772*H772</f>
        <v>0</v>
      </c>
      <c r="Q772" s="191">
        <v>0</v>
      </c>
      <c r="R772" s="191">
        <f>Q772*H772</f>
        <v>0</v>
      </c>
      <c r="S772" s="191">
        <v>0</v>
      </c>
      <c r="T772" s="192">
        <f>S772*H772</f>
        <v>0</v>
      </c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R772" s="162" t="s">
        <v>2012</v>
      </c>
      <c r="AT772" s="162" t="s">
        <v>169</v>
      </c>
      <c r="AU772" s="162" t="s">
        <v>78</v>
      </c>
      <c r="AY772" s="16" t="s">
        <v>167</v>
      </c>
      <c r="BE772" s="163">
        <f>IF(N772="základná",J772,0)</f>
        <v>0</v>
      </c>
      <c r="BF772" s="163">
        <f>IF(N772="znížená",J772,0)</f>
        <v>346.84800000000001</v>
      </c>
      <c r="BG772" s="163">
        <f>IF(N772="zákl. prenesená",J772,0)</f>
        <v>0</v>
      </c>
      <c r="BH772" s="163">
        <f>IF(N772="zníž. prenesená",J772,0)</f>
        <v>0</v>
      </c>
      <c r="BI772" s="163">
        <f>IF(N772="nulová",J772,0)</f>
        <v>0</v>
      </c>
      <c r="BJ772" s="16" t="s">
        <v>84</v>
      </c>
      <c r="BK772" s="164">
        <f>ROUND(I772*H772,3)</f>
        <v>346.84800000000001</v>
      </c>
      <c r="BL772" s="16" t="s">
        <v>2012</v>
      </c>
      <c r="BM772" s="162" t="s">
        <v>2017</v>
      </c>
    </row>
    <row r="773" spans="1:65" s="2" customFormat="1" ht="6.95" customHeight="1">
      <c r="A773" s="28"/>
      <c r="B773" s="43"/>
      <c r="C773" s="44"/>
      <c r="D773" s="44"/>
      <c r="E773" s="44"/>
      <c r="F773" s="44"/>
      <c r="G773" s="44"/>
      <c r="H773" s="44"/>
      <c r="I773" s="44"/>
      <c r="J773" s="44"/>
      <c r="K773" s="44"/>
      <c r="L773" s="29"/>
      <c r="M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</row>
  </sheetData>
  <autoFilter ref="C164:K772"/>
  <mergeCells count="12">
    <mergeCell ref="E157:H157"/>
    <mergeCell ref="L2:V2"/>
    <mergeCell ref="E85:H85"/>
    <mergeCell ref="E87:H87"/>
    <mergeCell ref="E89:H89"/>
    <mergeCell ref="E153:H153"/>
    <mergeCell ref="E155:H15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41"/>
  <sheetViews>
    <sheetView showGridLines="0" topLeftCell="A5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4"/>
    </row>
    <row r="2" spans="1:46" s="1" customFormat="1" ht="36.950000000000003" customHeight="1">
      <c r="L2" s="232" t="s">
        <v>5</v>
      </c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6" t="s">
        <v>88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1:46" s="1" customFormat="1" ht="24.95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5" t="s">
        <v>12</v>
      </c>
      <c r="L6" s="19"/>
    </row>
    <row r="7" spans="1:46" s="1" customFormat="1" ht="16.5" customHeight="1">
      <c r="B7" s="19"/>
      <c r="E7" s="233" t="str">
        <f>'Rekapitulácia stavby'!K6</f>
        <v>Materská škola Mirkovce</v>
      </c>
      <c r="F7" s="234"/>
      <c r="G7" s="234"/>
      <c r="H7" s="234"/>
      <c r="L7" s="19"/>
    </row>
    <row r="8" spans="1:46" s="1" customFormat="1" ht="12" customHeight="1">
      <c r="B8" s="19"/>
      <c r="D8" s="25" t="s">
        <v>99</v>
      </c>
      <c r="L8" s="19"/>
    </row>
    <row r="9" spans="1:46" s="2" customFormat="1" ht="16.5" customHeight="1">
      <c r="A9" s="28"/>
      <c r="B9" s="29"/>
      <c r="C9" s="28"/>
      <c r="D9" s="28"/>
      <c r="E9" s="233" t="s">
        <v>100</v>
      </c>
      <c r="F9" s="235"/>
      <c r="G9" s="235"/>
      <c r="H9" s="235"/>
      <c r="I9" s="28"/>
      <c r="J9" s="28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29"/>
      <c r="C10" s="28"/>
      <c r="D10" s="25" t="s">
        <v>101</v>
      </c>
      <c r="E10" s="28"/>
      <c r="F10" s="28"/>
      <c r="G10" s="28"/>
      <c r="H10" s="28"/>
      <c r="I10" s="28"/>
      <c r="J10" s="28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29"/>
      <c r="C11" s="28"/>
      <c r="D11" s="28"/>
      <c r="E11" s="195" t="s">
        <v>2018</v>
      </c>
      <c r="F11" s="235"/>
      <c r="G11" s="235"/>
      <c r="H11" s="235"/>
      <c r="I11" s="28"/>
      <c r="J11" s="28"/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1.25">
      <c r="A12" s="28"/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29"/>
      <c r="C13" s="28"/>
      <c r="D13" s="25" t="s">
        <v>14</v>
      </c>
      <c r="E13" s="28"/>
      <c r="F13" s="23" t="s">
        <v>1</v>
      </c>
      <c r="G13" s="28"/>
      <c r="H13" s="28"/>
      <c r="I13" s="25" t="s">
        <v>15</v>
      </c>
      <c r="J13" s="23" t="s">
        <v>1</v>
      </c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29"/>
      <c r="C14" s="28"/>
      <c r="D14" s="25" t="s">
        <v>16</v>
      </c>
      <c r="E14" s="28"/>
      <c r="F14" s="23" t="s">
        <v>17</v>
      </c>
      <c r="G14" s="28"/>
      <c r="H14" s="28"/>
      <c r="I14" s="25" t="s">
        <v>18</v>
      </c>
      <c r="J14" s="51" t="str">
        <f>'Rekapitulácia stavby'!AN8</f>
        <v>2. 9. 2016</v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29"/>
      <c r="C15" s="28"/>
      <c r="D15" s="28"/>
      <c r="E15" s="28"/>
      <c r="F15" s="28"/>
      <c r="G15" s="28"/>
      <c r="H15" s="28"/>
      <c r="I15" s="28"/>
      <c r="J15" s="28"/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29"/>
      <c r="C16" s="28"/>
      <c r="D16" s="25" t="s">
        <v>20</v>
      </c>
      <c r="E16" s="28"/>
      <c r="F16" s="28"/>
      <c r="G16" s="28"/>
      <c r="H16" s="28"/>
      <c r="I16" s="25" t="s">
        <v>21</v>
      </c>
      <c r="J16" s="23" t="s">
        <v>1</v>
      </c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29"/>
      <c r="C17" s="28"/>
      <c r="D17" s="28"/>
      <c r="E17" s="23" t="s">
        <v>22</v>
      </c>
      <c r="F17" s="28"/>
      <c r="G17" s="28"/>
      <c r="H17" s="28"/>
      <c r="I17" s="25" t="s">
        <v>23</v>
      </c>
      <c r="J17" s="23" t="s">
        <v>1</v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29"/>
      <c r="C18" s="28"/>
      <c r="D18" s="28"/>
      <c r="E18" s="28"/>
      <c r="F18" s="28"/>
      <c r="G18" s="28"/>
      <c r="H18" s="28"/>
      <c r="I18" s="28"/>
      <c r="J18" s="28"/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29"/>
      <c r="C19" s="28"/>
      <c r="D19" s="25" t="s">
        <v>24</v>
      </c>
      <c r="E19" s="28"/>
      <c r="F19" s="28"/>
      <c r="G19" s="28"/>
      <c r="H19" s="28"/>
      <c r="I19" s="25" t="s">
        <v>21</v>
      </c>
      <c r="J19" s="23" t="str">
        <f>'Rekapitulácia stavby'!AN13</f>
        <v/>
      </c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29"/>
      <c r="C20" s="28"/>
      <c r="D20" s="28"/>
      <c r="E20" s="218" t="str">
        <f>'Rekapitulácia stavby'!E14</f>
        <v xml:space="preserve"> </v>
      </c>
      <c r="F20" s="218"/>
      <c r="G20" s="218"/>
      <c r="H20" s="218"/>
      <c r="I20" s="25" t="s">
        <v>23</v>
      </c>
      <c r="J20" s="23" t="str">
        <f>'Rekapitulácia stavby'!AN14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29"/>
      <c r="C22" s="28"/>
      <c r="D22" s="25" t="s">
        <v>26</v>
      </c>
      <c r="E22" s="28"/>
      <c r="F22" s="28"/>
      <c r="G22" s="28"/>
      <c r="H22" s="28"/>
      <c r="I22" s="25" t="s">
        <v>21</v>
      </c>
      <c r="J22" s="23" t="str">
        <f>IF('Rekapitulácia stavby'!AN16="","",'Rekapitulácia stavby'!AN16)</f>
        <v/>
      </c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29"/>
      <c r="C23" s="28"/>
      <c r="D23" s="28"/>
      <c r="E23" s="23" t="str">
        <f>IF('Rekapitulácia stavby'!E17="","",'Rekapitulácia stavby'!E17)</f>
        <v xml:space="preserve"> </v>
      </c>
      <c r="F23" s="28"/>
      <c r="G23" s="28"/>
      <c r="H23" s="28"/>
      <c r="I23" s="25" t="s">
        <v>23</v>
      </c>
      <c r="J23" s="23" t="str">
        <f>IF('Rekapitulácia stavby'!AN17="","",'Rekapitulácia stavby'!AN17)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29"/>
      <c r="C25" s="28"/>
      <c r="D25" s="25" t="s">
        <v>28</v>
      </c>
      <c r="E25" s="28"/>
      <c r="F25" s="28"/>
      <c r="G25" s="28"/>
      <c r="H25" s="28"/>
      <c r="I25" s="25" t="s">
        <v>21</v>
      </c>
      <c r="J25" s="23" t="str">
        <f>IF('Rekapitulácia stavby'!AN19="","",'Rekapitulácia stavby'!AN19)</f>
        <v/>
      </c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29"/>
      <c r="C26" s="28"/>
      <c r="D26" s="28"/>
      <c r="E26" s="23" t="str">
        <f>IF('Rekapitulácia stavby'!E20="","",'Rekapitulácia stavby'!E20)</f>
        <v xml:space="preserve"> </v>
      </c>
      <c r="F26" s="28"/>
      <c r="G26" s="28"/>
      <c r="H26" s="28"/>
      <c r="I26" s="25" t="s">
        <v>23</v>
      </c>
      <c r="J26" s="23" t="str">
        <f>IF('Rekapitulácia stavby'!AN20="","",'Rekapitulácia stavby'!AN20)</f>
        <v/>
      </c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3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29"/>
      <c r="C28" s="28"/>
      <c r="D28" s="25" t="s">
        <v>30</v>
      </c>
      <c r="E28" s="28"/>
      <c r="F28" s="28"/>
      <c r="G28" s="28"/>
      <c r="H28" s="28"/>
      <c r="I28" s="28"/>
      <c r="J28" s="28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96"/>
      <c r="B29" s="97"/>
      <c r="C29" s="96"/>
      <c r="D29" s="96"/>
      <c r="E29" s="221" t="s">
        <v>1</v>
      </c>
      <c r="F29" s="221"/>
      <c r="G29" s="221"/>
      <c r="H29" s="221"/>
      <c r="I29" s="96"/>
      <c r="J29" s="96"/>
      <c r="K29" s="9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2" customFormat="1" ht="6.95" customHeight="1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29"/>
      <c r="C32" s="28"/>
      <c r="D32" s="23" t="s">
        <v>103</v>
      </c>
      <c r="E32" s="28"/>
      <c r="F32" s="28"/>
      <c r="G32" s="28"/>
      <c r="H32" s="28"/>
      <c r="I32" s="28"/>
      <c r="J32" s="99">
        <f>J98</f>
        <v>40181.051999999996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29"/>
      <c r="C33" s="28"/>
      <c r="D33" s="100" t="s">
        <v>104</v>
      </c>
      <c r="E33" s="28"/>
      <c r="F33" s="28"/>
      <c r="G33" s="28"/>
      <c r="H33" s="28"/>
      <c r="I33" s="28"/>
      <c r="J33" s="99">
        <f>J114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29"/>
      <c r="C34" s="28"/>
      <c r="D34" s="101" t="s">
        <v>31</v>
      </c>
      <c r="E34" s="28"/>
      <c r="F34" s="28"/>
      <c r="G34" s="28"/>
      <c r="H34" s="28"/>
      <c r="I34" s="28"/>
      <c r="J34" s="67">
        <f>ROUND(J32 + J33, 2)</f>
        <v>40181.050000000003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29"/>
      <c r="C35" s="28"/>
      <c r="D35" s="62"/>
      <c r="E35" s="62"/>
      <c r="F35" s="62"/>
      <c r="G35" s="62"/>
      <c r="H35" s="62"/>
      <c r="I35" s="62"/>
      <c r="J35" s="62"/>
      <c r="K35" s="62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29"/>
      <c r="C36" s="28"/>
      <c r="D36" s="28"/>
      <c r="E36" s="28"/>
      <c r="F36" s="32" t="s">
        <v>33</v>
      </c>
      <c r="G36" s="28"/>
      <c r="H36" s="28"/>
      <c r="I36" s="32" t="s">
        <v>32</v>
      </c>
      <c r="J36" s="32" t="s">
        <v>34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29"/>
      <c r="C37" s="28"/>
      <c r="D37" s="102" t="s">
        <v>35</v>
      </c>
      <c r="E37" s="25" t="s">
        <v>36</v>
      </c>
      <c r="F37" s="103">
        <f>ROUND((SUM(BE114:BE115) + SUM(BE137:BE240)),  2)</f>
        <v>0</v>
      </c>
      <c r="G37" s="28"/>
      <c r="H37" s="28"/>
      <c r="I37" s="104">
        <v>0.2</v>
      </c>
      <c r="J37" s="103">
        <f>ROUND(((SUM(BE114:BE115) + SUM(BE137:BE240))*I37),  2)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29"/>
      <c r="C38" s="28"/>
      <c r="D38" s="28"/>
      <c r="E38" s="25" t="s">
        <v>37</v>
      </c>
      <c r="F38" s="103">
        <f>ROUND((SUM(BF114:BF115) + SUM(BF137:BF240)),  2)</f>
        <v>40181.050000000003</v>
      </c>
      <c r="G38" s="28"/>
      <c r="H38" s="28"/>
      <c r="I38" s="104">
        <v>0.2</v>
      </c>
      <c r="J38" s="103">
        <f>ROUND(((SUM(BF114:BF115) + SUM(BF137:BF240))*I38),  2)</f>
        <v>8036.21</v>
      </c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29"/>
      <c r="C39" s="28"/>
      <c r="D39" s="28"/>
      <c r="E39" s="25" t="s">
        <v>38</v>
      </c>
      <c r="F39" s="103">
        <f>ROUND((SUM(BG114:BG115) + SUM(BG137:BG240)),  2)</f>
        <v>0</v>
      </c>
      <c r="G39" s="28"/>
      <c r="H39" s="28"/>
      <c r="I39" s="104">
        <v>0.2</v>
      </c>
      <c r="J39" s="103">
        <f>0</f>
        <v>0</v>
      </c>
      <c r="K39" s="28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29"/>
      <c r="C40" s="28"/>
      <c r="D40" s="28"/>
      <c r="E40" s="25" t="s">
        <v>39</v>
      </c>
      <c r="F40" s="103">
        <f>ROUND((SUM(BH114:BH115) + SUM(BH137:BH240)),  2)</f>
        <v>0</v>
      </c>
      <c r="G40" s="28"/>
      <c r="H40" s="28"/>
      <c r="I40" s="104">
        <v>0.2</v>
      </c>
      <c r="J40" s="103">
        <f>0</f>
        <v>0</v>
      </c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29"/>
      <c r="C41" s="28"/>
      <c r="D41" s="28"/>
      <c r="E41" s="25" t="s">
        <v>40</v>
      </c>
      <c r="F41" s="103">
        <f>ROUND((SUM(BI114:BI115) + SUM(BI137:BI240)),  2)</f>
        <v>0</v>
      </c>
      <c r="G41" s="28"/>
      <c r="H41" s="28"/>
      <c r="I41" s="104">
        <v>0</v>
      </c>
      <c r="J41" s="103">
        <f>0</f>
        <v>0</v>
      </c>
      <c r="K41" s="28"/>
      <c r="L41" s="3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3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29"/>
      <c r="C43" s="105"/>
      <c r="D43" s="106" t="s">
        <v>41</v>
      </c>
      <c r="E43" s="56"/>
      <c r="F43" s="56"/>
      <c r="G43" s="107" t="s">
        <v>42</v>
      </c>
      <c r="H43" s="108" t="s">
        <v>43</v>
      </c>
      <c r="I43" s="56"/>
      <c r="J43" s="109">
        <f>SUM(J34:J41)</f>
        <v>48217.26</v>
      </c>
      <c r="K43" s="110"/>
      <c r="L43" s="3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29"/>
      <c r="C44" s="28"/>
      <c r="D44" s="28"/>
      <c r="E44" s="28"/>
      <c r="F44" s="28"/>
      <c r="G44" s="28"/>
      <c r="H44" s="28"/>
      <c r="I44" s="28"/>
      <c r="J44" s="28"/>
      <c r="K44" s="28"/>
      <c r="L44" s="3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38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38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28"/>
      <c r="B61" s="29"/>
      <c r="C61" s="28"/>
      <c r="D61" s="41" t="s">
        <v>46</v>
      </c>
      <c r="E61" s="31"/>
      <c r="F61" s="111" t="s">
        <v>47</v>
      </c>
      <c r="G61" s="41" t="s">
        <v>46</v>
      </c>
      <c r="H61" s="31"/>
      <c r="I61" s="31"/>
      <c r="J61" s="112" t="s">
        <v>47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28"/>
      <c r="B65" s="29"/>
      <c r="C65" s="28"/>
      <c r="D65" s="39" t="s">
        <v>48</v>
      </c>
      <c r="E65" s="42"/>
      <c r="F65" s="42"/>
      <c r="G65" s="39" t="s">
        <v>49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28"/>
      <c r="B76" s="29"/>
      <c r="C76" s="28"/>
      <c r="D76" s="41" t="s">
        <v>46</v>
      </c>
      <c r="E76" s="31"/>
      <c r="F76" s="111" t="s">
        <v>47</v>
      </c>
      <c r="G76" s="41" t="s">
        <v>46</v>
      </c>
      <c r="H76" s="31"/>
      <c r="I76" s="31"/>
      <c r="J76" s="112" t="s">
        <v>47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105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12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28"/>
      <c r="D85" s="28"/>
      <c r="E85" s="233" t="str">
        <f>E7</f>
        <v>Materská škola Mirkovce</v>
      </c>
      <c r="F85" s="234"/>
      <c r="G85" s="234"/>
      <c r="H85" s="234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9"/>
      <c r="C86" s="25" t="s">
        <v>99</v>
      </c>
      <c r="L86" s="19"/>
    </row>
    <row r="87" spans="1:31" s="2" customFormat="1" ht="16.5" customHeight="1">
      <c r="A87" s="28"/>
      <c r="B87" s="29"/>
      <c r="C87" s="28"/>
      <c r="D87" s="28"/>
      <c r="E87" s="233" t="s">
        <v>100</v>
      </c>
      <c r="F87" s="235"/>
      <c r="G87" s="235"/>
      <c r="H87" s="235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101</v>
      </c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28"/>
      <c r="D89" s="28"/>
      <c r="E89" s="195" t="str">
        <f>E11</f>
        <v xml:space="preserve">02 - SO 01.1 Doplnok ASR </v>
      </c>
      <c r="F89" s="235"/>
      <c r="G89" s="235"/>
      <c r="H89" s="235"/>
      <c r="I89" s="28"/>
      <c r="J89" s="28"/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16</v>
      </c>
      <c r="D91" s="28"/>
      <c r="E91" s="28"/>
      <c r="F91" s="23" t="str">
        <f>F14</f>
        <v>Mirkovce</v>
      </c>
      <c r="G91" s="28"/>
      <c r="H91" s="28"/>
      <c r="I91" s="25" t="s">
        <v>18</v>
      </c>
      <c r="J91" s="51" t="str">
        <f>IF(J14="","",J14)</f>
        <v>2. 9. 2016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28"/>
      <c r="D92" s="28"/>
      <c r="E92" s="28"/>
      <c r="F92" s="28"/>
      <c r="G92" s="28"/>
      <c r="H92" s="28"/>
      <c r="I92" s="28"/>
      <c r="J92" s="28"/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20</v>
      </c>
      <c r="D93" s="28"/>
      <c r="E93" s="28"/>
      <c r="F93" s="23" t="str">
        <f>E17</f>
        <v xml:space="preserve">Obec Mirkovce </v>
      </c>
      <c r="G93" s="28"/>
      <c r="H93" s="28"/>
      <c r="I93" s="25" t="s">
        <v>26</v>
      </c>
      <c r="J93" s="26" t="str">
        <f>E23</f>
        <v xml:space="preserve"> </v>
      </c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24</v>
      </c>
      <c r="D94" s="28"/>
      <c r="E94" s="28"/>
      <c r="F94" s="23" t="str">
        <f>IF(E20="","",E20)</f>
        <v xml:space="preserve"> </v>
      </c>
      <c r="G94" s="28"/>
      <c r="H94" s="28"/>
      <c r="I94" s="25" t="s">
        <v>28</v>
      </c>
      <c r="J94" s="26" t="str">
        <f>E26</f>
        <v xml:space="preserve"> </v>
      </c>
      <c r="K94" s="2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13" t="s">
        <v>106</v>
      </c>
      <c r="D96" s="105"/>
      <c r="E96" s="105"/>
      <c r="F96" s="105"/>
      <c r="G96" s="105"/>
      <c r="H96" s="105"/>
      <c r="I96" s="105"/>
      <c r="J96" s="114" t="s">
        <v>107</v>
      </c>
      <c r="K96" s="105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3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15" t="s">
        <v>108</v>
      </c>
      <c r="D98" s="28"/>
      <c r="E98" s="28"/>
      <c r="F98" s="28"/>
      <c r="G98" s="28"/>
      <c r="H98" s="28"/>
      <c r="I98" s="28"/>
      <c r="J98" s="67">
        <f>J137</f>
        <v>40181.051999999996</v>
      </c>
      <c r="K98" s="28"/>
      <c r="L98" s="3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6" t="s">
        <v>109</v>
      </c>
    </row>
    <row r="99" spans="1:47" s="9" customFormat="1" ht="24.95" customHeight="1">
      <c r="B99" s="116"/>
      <c r="D99" s="117" t="s">
        <v>110</v>
      </c>
      <c r="E99" s="118"/>
      <c r="F99" s="118"/>
      <c r="G99" s="118"/>
      <c r="H99" s="118"/>
      <c r="I99" s="118"/>
      <c r="J99" s="119">
        <f>J138</f>
        <v>35394.221999999994</v>
      </c>
      <c r="L99" s="116"/>
    </row>
    <row r="100" spans="1:47" s="10" customFormat="1" ht="19.899999999999999" customHeight="1">
      <c r="B100" s="120"/>
      <c r="D100" s="121" t="s">
        <v>111</v>
      </c>
      <c r="E100" s="122"/>
      <c r="F100" s="122"/>
      <c r="G100" s="122"/>
      <c r="H100" s="122"/>
      <c r="I100" s="122"/>
      <c r="J100" s="123">
        <f>J139</f>
        <v>6518.4319999999998</v>
      </c>
      <c r="L100" s="120"/>
    </row>
    <row r="101" spans="1:47" s="10" customFormat="1" ht="19.899999999999999" customHeight="1">
      <c r="B101" s="120"/>
      <c r="D101" s="121" t="s">
        <v>112</v>
      </c>
      <c r="E101" s="122"/>
      <c r="F101" s="122"/>
      <c r="G101" s="122"/>
      <c r="H101" s="122"/>
      <c r="I101" s="122"/>
      <c r="J101" s="123">
        <f>J159</f>
        <v>3927.1849999999999</v>
      </c>
      <c r="L101" s="120"/>
    </row>
    <row r="102" spans="1:47" s="10" customFormat="1" ht="19.899999999999999" customHeight="1">
      <c r="B102" s="120"/>
      <c r="D102" s="121" t="s">
        <v>113</v>
      </c>
      <c r="E102" s="122"/>
      <c r="F102" s="122"/>
      <c r="G102" s="122"/>
      <c r="H102" s="122"/>
      <c r="I102" s="122"/>
      <c r="J102" s="123">
        <f>J171</f>
        <v>11120.14</v>
      </c>
      <c r="L102" s="120"/>
    </row>
    <row r="103" spans="1:47" s="10" customFormat="1" ht="19.899999999999999" customHeight="1">
      <c r="B103" s="120"/>
      <c r="D103" s="121" t="s">
        <v>114</v>
      </c>
      <c r="E103" s="122"/>
      <c r="F103" s="122"/>
      <c r="G103" s="122"/>
      <c r="H103" s="122"/>
      <c r="I103" s="122"/>
      <c r="J103" s="123">
        <f>J198</f>
        <v>1237.5109999999997</v>
      </c>
      <c r="L103" s="120"/>
    </row>
    <row r="104" spans="1:47" s="10" customFormat="1" ht="19.899999999999999" customHeight="1">
      <c r="B104" s="120"/>
      <c r="D104" s="121" t="s">
        <v>115</v>
      </c>
      <c r="E104" s="122"/>
      <c r="F104" s="122"/>
      <c r="G104" s="122"/>
      <c r="H104" s="122"/>
      <c r="I104" s="122"/>
      <c r="J104" s="123">
        <f>J208</f>
        <v>6709.2070000000003</v>
      </c>
      <c r="L104" s="120"/>
    </row>
    <row r="105" spans="1:47" s="10" customFormat="1" ht="19.899999999999999" customHeight="1">
      <c r="B105" s="120"/>
      <c r="D105" s="121" t="s">
        <v>116</v>
      </c>
      <c r="E105" s="122"/>
      <c r="F105" s="122"/>
      <c r="G105" s="122"/>
      <c r="H105" s="122"/>
      <c r="I105" s="122"/>
      <c r="J105" s="123">
        <f>J221</f>
        <v>1609.4369999999999</v>
      </c>
      <c r="L105" s="120"/>
    </row>
    <row r="106" spans="1:47" s="10" customFormat="1" ht="19.899999999999999" customHeight="1">
      <c r="B106" s="120"/>
      <c r="D106" s="121" t="s">
        <v>117</v>
      </c>
      <c r="E106" s="122"/>
      <c r="F106" s="122"/>
      <c r="G106" s="122"/>
      <c r="H106" s="122"/>
      <c r="I106" s="122"/>
      <c r="J106" s="123">
        <f>J225</f>
        <v>4272.3100000000004</v>
      </c>
      <c r="L106" s="120"/>
    </row>
    <row r="107" spans="1:47" s="9" customFormat="1" ht="24.95" customHeight="1">
      <c r="B107" s="116"/>
      <c r="D107" s="117" t="s">
        <v>118</v>
      </c>
      <c r="E107" s="118"/>
      <c r="F107" s="118"/>
      <c r="G107" s="118"/>
      <c r="H107" s="118"/>
      <c r="I107" s="118"/>
      <c r="J107" s="119">
        <f>J227</f>
        <v>4786.83</v>
      </c>
      <c r="L107" s="116"/>
    </row>
    <row r="108" spans="1:47" s="10" customFormat="1" ht="19.899999999999999" customHeight="1">
      <c r="B108" s="120"/>
      <c r="D108" s="121" t="s">
        <v>2019</v>
      </c>
      <c r="E108" s="122"/>
      <c r="F108" s="122"/>
      <c r="G108" s="122"/>
      <c r="H108" s="122"/>
      <c r="I108" s="122"/>
      <c r="J108" s="123">
        <f>J228</f>
        <v>1828.2140000000002</v>
      </c>
      <c r="L108" s="120"/>
    </row>
    <row r="109" spans="1:47" s="10" customFormat="1" ht="19.899999999999999" customHeight="1">
      <c r="B109" s="120"/>
      <c r="D109" s="121" t="s">
        <v>133</v>
      </c>
      <c r="E109" s="122"/>
      <c r="F109" s="122"/>
      <c r="G109" s="122"/>
      <c r="H109" s="122"/>
      <c r="I109" s="122"/>
      <c r="J109" s="123">
        <f>J232</f>
        <v>559.12599999999998</v>
      </c>
      <c r="L109" s="120"/>
    </row>
    <row r="110" spans="1:47" s="10" customFormat="1" ht="19.899999999999999" customHeight="1">
      <c r="B110" s="120"/>
      <c r="D110" s="121" t="s">
        <v>134</v>
      </c>
      <c r="E110" s="122"/>
      <c r="F110" s="122"/>
      <c r="G110" s="122"/>
      <c r="H110" s="122"/>
      <c r="I110" s="122"/>
      <c r="J110" s="123">
        <f>J235</f>
        <v>845.779</v>
      </c>
      <c r="L110" s="120"/>
    </row>
    <row r="111" spans="1:47" s="10" customFormat="1" ht="19.899999999999999" customHeight="1">
      <c r="B111" s="120"/>
      <c r="D111" s="121" t="s">
        <v>136</v>
      </c>
      <c r="E111" s="122"/>
      <c r="F111" s="122"/>
      <c r="G111" s="122"/>
      <c r="H111" s="122"/>
      <c r="I111" s="122"/>
      <c r="J111" s="123">
        <f>J238</f>
        <v>1553.711</v>
      </c>
      <c r="L111" s="120"/>
    </row>
    <row r="112" spans="1:47" s="2" customFormat="1" ht="21.75" customHeight="1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31" s="2" customFormat="1" ht="6.95" customHeight="1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31" s="2" customFormat="1" ht="29.25" customHeight="1">
      <c r="A114" s="28"/>
      <c r="B114" s="29"/>
      <c r="C114" s="115" t="s">
        <v>151</v>
      </c>
      <c r="D114" s="28"/>
      <c r="E114" s="28"/>
      <c r="F114" s="28"/>
      <c r="G114" s="28"/>
      <c r="H114" s="28"/>
      <c r="I114" s="28"/>
      <c r="J114" s="124">
        <v>0</v>
      </c>
      <c r="K114" s="28"/>
      <c r="L114" s="38"/>
      <c r="N114" s="125" t="s">
        <v>35</v>
      </c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1" s="2" customFormat="1" ht="18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31" s="2" customFormat="1" ht="29.25" customHeight="1">
      <c r="A116" s="28"/>
      <c r="B116" s="29"/>
      <c r="C116" s="126" t="s">
        <v>152</v>
      </c>
      <c r="D116" s="105"/>
      <c r="E116" s="105"/>
      <c r="F116" s="105"/>
      <c r="G116" s="105"/>
      <c r="H116" s="105"/>
      <c r="I116" s="105"/>
      <c r="J116" s="127">
        <f>ROUND(J98+J114,2)</f>
        <v>40181.050000000003</v>
      </c>
      <c r="K116" s="105"/>
      <c r="L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31" s="2" customFormat="1" ht="6.95" customHeight="1">
      <c r="A117" s="28"/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21" spans="1:31" s="2" customFormat="1" ht="6.95" customHeight="1">
      <c r="A121" s="28"/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24.95" customHeight="1">
      <c r="A122" s="28"/>
      <c r="B122" s="29"/>
      <c r="C122" s="20" t="s">
        <v>153</v>
      </c>
      <c r="D122" s="28"/>
      <c r="E122" s="28"/>
      <c r="F122" s="28"/>
      <c r="G122" s="28"/>
      <c r="H122" s="28"/>
      <c r="I122" s="28"/>
      <c r="J122" s="28"/>
      <c r="K122" s="28"/>
      <c r="L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6.95" customHeight="1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28"/>
      <c r="L123" s="3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2" customHeight="1">
      <c r="A124" s="28"/>
      <c r="B124" s="29"/>
      <c r="C124" s="25" t="s">
        <v>12</v>
      </c>
      <c r="D124" s="28"/>
      <c r="E124" s="28"/>
      <c r="F124" s="28"/>
      <c r="G124" s="28"/>
      <c r="H124" s="28"/>
      <c r="I124" s="28"/>
      <c r="J124" s="28"/>
      <c r="K124" s="28"/>
      <c r="L124" s="3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16.5" customHeight="1">
      <c r="A125" s="28"/>
      <c r="B125" s="29"/>
      <c r="C125" s="28"/>
      <c r="D125" s="28"/>
      <c r="E125" s="233" t="str">
        <f>E7</f>
        <v>Materská škola Mirkovce</v>
      </c>
      <c r="F125" s="234"/>
      <c r="G125" s="234"/>
      <c r="H125" s="234"/>
      <c r="I125" s="28"/>
      <c r="J125" s="28"/>
      <c r="K125" s="28"/>
      <c r="L125" s="3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1" customFormat="1" ht="12" customHeight="1">
      <c r="B126" s="19"/>
      <c r="C126" s="25" t="s">
        <v>99</v>
      </c>
      <c r="L126" s="19"/>
    </row>
    <row r="127" spans="1:31" s="2" customFormat="1" ht="16.5" customHeight="1">
      <c r="A127" s="28"/>
      <c r="B127" s="29"/>
      <c r="C127" s="28"/>
      <c r="D127" s="28"/>
      <c r="E127" s="233" t="s">
        <v>100</v>
      </c>
      <c r="F127" s="235"/>
      <c r="G127" s="235"/>
      <c r="H127" s="235"/>
      <c r="I127" s="28"/>
      <c r="J127" s="28"/>
      <c r="K127" s="28"/>
      <c r="L127" s="3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12" customHeight="1">
      <c r="A128" s="28"/>
      <c r="B128" s="29"/>
      <c r="C128" s="25" t="s">
        <v>101</v>
      </c>
      <c r="D128" s="28"/>
      <c r="E128" s="28"/>
      <c r="F128" s="28"/>
      <c r="G128" s="28"/>
      <c r="H128" s="28"/>
      <c r="I128" s="28"/>
      <c r="J128" s="28"/>
      <c r="K128" s="28"/>
      <c r="L128" s="3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6.5" customHeight="1">
      <c r="A129" s="28"/>
      <c r="B129" s="29"/>
      <c r="C129" s="28"/>
      <c r="D129" s="28"/>
      <c r="E129" s="195" t="str">
        <f>E11</f>
        <v xml:space="preserve">02 - SO 01.1 Doplnok ASR </v>
      </c>
      <c r="F129" s="235"/>
      <c r="G129" s="235"/>
      <c r="H129" s="235"/>
      <c r="I129" s="28"/>
      <c r="J129" s="28"/>
      <c r="K129" s="28"/>
      <c r="L129" s="3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6.95" customHeight="1">
      <c r="A130" s="28"/>
      <c r="B130" s="29"/>
      <c r="C130" s="28"/>
      <c r="D130" s="28"/>
      <c r="E130" s="28"/>
      <c r="F130" s="28"/>
      <c r="G130" s="28"/>
      <c r="H130" s="28"/>
      <c r="I130" s="28"/>
      <c r="J130" s="28"/>
      <c r="K130" s="28"/>
      <c r="L130" s="3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2" customFormat="1" ht="12" customHeight="1">
      <c r="A131" s="28"/>
      <c r="B131" s="29"/>
      <c r="C131" s="25" t="s">
        <v>16</v>
      </c>
      <c r="D131" s="28"/>
      <c r="E131" s="28"/>
      <c r="F131" s="23" t="str">
        <f>F14</f>
        <v>Mirkovce</v>
      </c>
      <c r="G131" s="28"/>
      <c r="H131" s="28"/>
      <c r="I131" s="25" t="s">
        <v>18</v>
      </c>
      <c r="J131" s="51" t="str">
        <f>IF(J14="","",J14)</f>
        <v>2. 9. 2016</v>
      </c>
      <c r="K131" s="28"/>
      <c r="L131" s="3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1:65" s="2" customFormat="1" ht="6.95" customHeight="1">
      <c r="A132" s="28"/>
      <c r="B132" s="29"/>
      <c r="C132" s="28"/>
      <c r="D132" s="28"/>
      <c r="E132" s="28"/>
      <c r="F132" s="28"/>
      <c r="G132" s="28"/>
      <c r="H132" s="28"/>
      <c r="I132" s="28"/>
      <c r="J132" s="28"/>
      <c r="K132" s="28"/>
      <c r="L132" s="3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</row>
    <row r="133" spans="1:65" s="2" customFormat="1" ht="15.2" customHeight="1">
      <c r="A133" s="28"/>
      <c r="B133" s="29"/>
      <c r="C133" s="25" t="s">
        <v>20</v>
      </c>
      <c r="D133" s="28"/>
      <c r="E133" s="28"/>
      <c r="F133" s="23" t="str">
        <f>E17</f>
        <v xml:space="preserve">Obec Mirkovce </v>
      </c>
      <c r="G133" s="28"/>
      <c r="H133" s="28"/>
      <c r="I133" s="25" t="s">
        <v>26</v>
      </c>
      <c r="J133" s="26" t="str">
        <f>E23</f>
        <v xml:space="preserve"> </v>
      </c>
      <c r="K133" s="28"/>
      <c r="L133" s="3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</row>
    <row r="134" spans="1:65" s="2" customFormat="1" ht="15.2" customHeight="1">
      <c r="A134" s="28"/>
      <c r="B134" s="29"/>
      <c r="C134" s="25" t="s">
        <v>24</v>
      </c>
      <c r="D134" s="28"/>
      <c r="E134" s="28"/>
      <c r="F134" s="23" t="str">
        <f>IF(E20="","",E20)</f>
        <v xml:space="preserve"> </v>
      </c>
      <c r="G134" s="28"/>
      <c r="H134" s="28"/>
      <c r="I134" s="25" t="s">
        <v>28</v>
      </c>
      <c r="J134" s="26" t="str">
        <f>E26</f>
        <v xml:space="preserve"> </v>
      </c>
      <c r="K134" s="28"/>
      <c r="L134" s="3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</row>
    <row r="135" spans="1:65" s="2" customFormat="1" ht="10.35" customHeight="1">
      <c r="A135" s="28"/>
      <c r="B135" s="29"/>
      <c r="C135" s="28"/>
      <c r="D135" s="28"/>
      <c r="E135" s="28"/>
      <c r="F135" s="28"/>
      <c r="G135" s="28"/>
      <c r="H135" s="28"/>
      <c r="I135" s="28"/>
      <c r="J135" s="28"/>
      <c r="K135" s="28"/>
      <c r="L135" s="3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</row>
    <row r="136" spans="1:65" s="11" customFormat="1" ht="29.25" customHeight="1">
      <c r="A136" s="128"/>
      <c r="B136" s="129"/>
      <c r="C136" s="130" t="s">
        <v>154</v>
      </c>
      <c r="D136" s="131" t="s">
        <v>56</v>
      </c>
      <c r="E136" s="131" t="s">
        <v>52</v>
      </c>
      <c r="F136" s="131" t="s">
        <v>53</v>
      </c>
      <c r="G136" s="131" t="s">
        <v>155</v>
      </c>
      <c r="H136" s="131" t="s">
        <v>156</v>
      </c>
      <c r="I136" s="131" t="s">
        <v>157</v>
      </c>
      <c r="J136" s="132" t="s">
        <v>107</v>
      </c>
      <c r="K136" s="133" t="s">
        <v>158</v>
      </c>
      <c r="L136" s="134"/>
      <c r="M136" s="58" t="s">
        <v>1</v>
      </c>
      <c r="N136" s="59" t="s">
        <v>35</v>
      </c>
      <c r="O136" s="59" t="s">
        <v>159</v>
      </c>
      <c r="P136" s="59" t="s">
        <v>160</v>
      </c>
      <c r="Q136" s="59" t="s">
        <v>161</v>
      </c>
      <c r="R136" s="59" t="s">
        <v>162</v>
      </c>
      <c r="S136" s="59" t="s">
        <v>163</v>
      </c>
      <c r="T136" s="60" t="s">
        <v>164</v>
      </c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</row>
    <row r="137" spans="1:65" s="2" customFormat="1" ht="22.9" customHeight="1">
      <c r="A137" s="28"/>
      <c r="B137" s="29"/>
      <c r="C137" s="65" t="s">
        <v>103</v>
      </c>
      <c r="D137" s="28"/>
      <c r="E137" s="28"/>
      <c r="F137" s="28"/>
      <c r="G137" s="28"/>
      <c r="H137" s="28"/>
      <c r="I137" s="28"/>
      <c r="J137" s="135">
        <f>BK137</f>
        <v>40181.051999999996</v>
      </c>
      <c r="K137" s="28"/>
      <c r="L137" s="29"/>
      <c r="M137" s="61"/>
      <c r="N137" s="52"/>
      <c r="O137" s="62"/>
      <c r="P137" s="136">
        <f>P138+P227</f>
        <v>984.50137907999999</v>
      </c>
      <c r="Q137" s="62"/>
      <c r="R137" s="136">
        <f>R138+R227</f>
        <v>504.96716568425001</v>
      </c>
      <c r="S137" s="62"/>
      <c r="T137" s="137">
        <f>T138+T227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T137" s="16" t="s">
        <v>70</v>
      </c>
      <c r="AU137" s="16" t="s">
        <v>109</v>
      </c>
      <c r="BK137" s="138">
        <f>BK138+BK227</f>
        <v>40181.051999999996</v>
      </c>
    </row>
    <row r="138" spans="1:65" s="12" customFormat="1" ht="25.9" customHeight="1">
      <c r="B138" s="139"/>
      <c r="D138" s="140" t="s">
        <v>70</v>
      </c>
      <c r="E138" s="141" t="s">
        <v>165</v>
      </c>
      <c r="F138" s="141" t="s">
        <v>166</v>
      </c>
      <c r="J138" s="142">
        <f>BK138</f>
        <v>35394.221999999994</v>
      </c>
      <c r="L138" s="139"/>
      <c r="M138" s="143"/>
      <c r="N138" s="144"/>
      <c r="O138" s="144"/>
      <c r="P138" s="145">
        <f>P139+P159+P171+P198+P208+P221+P225</f>
        <v>877.61623308000003</v>
      </c>
      <c r="Q138" s="144"/>
      <c r="R138" s="145">
        <f>R139+R159+R171+R198+R208+R221+R225</f>
        <v>503.60465796425001</v>
      </c>
      <c r="S138" s="144"/>
      <c r="T138" s="146">
        <f>T139+T159+T171+T198+T208+T221+T225</f>
        <v>0</v>
      </c>
      <c r="AR138" s="140" t="s">
        <v>78</v>
      </c>
      <c r="AT138" s="147" t="s">
        <v>70</v>
      </c>
      <c r="AU138" s="147" t="s">
        <v>71</v>
      </c>
      <c r="AY138" s="140" t="s">
        <v>167</v>
      </c>
      <c r="BK138" s="148">
        <f>BK139+BK159+BK171+BK198+BK208+BK221+BK225</f>
        <v>35394.221999999994</v>
      </c>
    </row>
    <row r="139" spans="1:65" s="12" customFormat="1" ht="22.9" customHeight="1">
      <c r="B139" s="139"/>
      <c r="D139" s="140" t="s">
        <v>70</v>
      </c>
      <c r="E139" s="149" t="s">
        <v>78</v>
      </c>
      <c r="F139" s="149" t="s">
        <v>168</v>
      </c>
      <c r="J139" s="150">
        <f>BK139</f>
        <v>6518.4319999999998</v>
      </c>
      <c r="L139" s="139"/>
      <c r="M139" s="143"/>
      <c r="N139" s="144"/>
      <c r="O139" s="144"/>
      <c r="P139" s="145">
        <f>SUM(P140:P158)</f>
        <v>179.543586</v>
      </c>
      <c r="Q139" s="144"/>
      <c r="R139" s="145">
        <f>SUM(R140:R158)</f>
        <v>303.59800000000001</v>
      </c>
      <c r="S139" s="144"/>
      <c r="T139" s="146">
        <f>SUM(T140:T158)</f>
        <v>0</v>
      </c>
      <c r="AR139" s="140" t="s">
        <v>78</v>
      </c>
      <c r="AT139" s="147" t="s">
        <v>70</v>
      </c>
      <c r="AU139" s="147" t="s">
        <v>78</v>
      </c>
      <c r="AY139" s="140" t="s">
        <v>167</v>
      </c>
      <c r="BK139" s="148">
        <f>SUM(BK140:BK158)</f>
        <v>6518.4319999999998</v>
      </c>
    </row>
    <row r="140" spans="1:65" s="2" customFormat="1" ht="16.5" customHeight="1">
      <c r="A140" s="28"/>
      <c r="B140" s="151"/>
      <c r="C140" s="152" t="s">
        <v>78</v>
      </c>
      <c r="D140" s="152" t="s">
        <v>169</v>
      </c>
      <c r="E140" s="153" t="s">
        <v>179</v>
      </c>
      <c r="F140" s="154" t="s">
        <v>180</v>
      </c>
      <c r="G140" s="155" t="s">
        <v>172</v>
      </c>
      <c r="H140" s="156">
        <v>43.347999999999999</v>
      </c>
      <c r="I140" s="156">
        <v>28.285</v>
      </c>
      <c r="J140" s="156">
        <f>ROUND(I140*H140,3)</f>
        <v>1226.098</v>
      </c>
      <c r="K140" s="157"/>
      <c r="L140" s="29"/>
      <c r="M140" s="158" t="s">
        <v>1</v>
      </c>
      <c r="N140" s="159" t="s">
        <v>37</v>
      </c>
      <c r="O140" s="160">
        <v>2.5139999999999998</v>
      </c>
      <c r="P140" s="160">
        <f>O140*H140</f>
        <v>108.97687199999999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62" t="s">
        <v>173</v>
      </c>
      <c r="AT140" s="162" t="s">
        <v>169</v>
      </c>
      <c r="AU140" s="162" t="s">
        <v>84</v>
      </c>
      <c r="AY140" s="16" t="s">
        <v>167</v>
      </c>
      <c r="BE140" s="163">
        <f>IF(N140="základná",J140,0)</f>
        <v>0</v>
      </c>
      <c r="BF140" s="163">
        <f>IF(N140="znížená",J140,0)</f>
        <v>1226.098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6" t="s">
        <v>84</v>
      </c>
      <c r="BK140" s="164">
        <f>ROUND(I140*H140,3)</f>
        <v>1226.098</v>
      </c>
      <c r="BL140" s="16" t="s">
        <v>173</v>
      </c>
      <c r="BM140" s="162" t="s">
        <v>2020</v>
      </c>
    </row>
    <row r="141" spans="1:65" s="13" customFormat="1" ht="11.25">
      <c r="B141" s="165"/>
      <c r="D141" s="166" t="s">
        <v>175</v>
      </c>
      <c r="E141" s="167" t="s">
        <v>1</v>
      </c>
      <c r="F141" s="168" t="s">
        <v>2021</v>
      </c>
      <c r="H141" s="169">
        <v>1.7637499999999997</v>
      </c>
      <c r="L141" s="165"/>
      <c r="M141" s="170"/>
      <c r="N141" s="171"/>
      <c r="O141" s="171"/>
      <c r="P141" s="171"/>
      <c r="Q141" s="171"/>
      <c r="R141" s="171"/>
      <c r="S141" s="171"/>
      <c r="T141" s="172"/>
      <c r="AT141" s="167" t="s">
        <v>175</v>
      </c>
      <c r="AU141" s="167" t="s">
        <v>84</v>
      </c>
      <c r="AV141" s="13" t="s">
        <v>84</v>
      </c>
      <c r="AW141" s="13" t="s">
        <v>29</v>
      </c>
      <c r="AX141" s="13" t="s">
        <v>71</v>
      </c>
      <c r="AY141" s="167" t="s">
        <v>167</v>
      </c>
    </row>
    <row r="142" spans="1:65" s="13" customFormat="1" ht="11.25">
      <c r="B142" s="165"/>
      <c r="D142" s="166" t="s">
        <v>175</v>
      </c>
      <c r="E142" s="167" t="s">
        <v>1</v>
      </c>
      <c r="F142" s="168" t="s">
        <v>2022</v>
      </c>
      <c r="H142" s="169">
        <v>0.78</v>
      </c>
      <c r="L142" s="165"/>
      <c r="M142" s="170"/>
      <c r="N142" s="171"/>
      <c r="O142" s="171"/>
      <c r="P142" s="171"/>
      <c r="Q142" s="171"/>
      <c r="R142" s="171"/>
      <c r="S142" s="171"/>
      <c r="T142" s="172"/>
      <c r="AT142" s="167" t="s">
        <v>175</v>
      </c>
      <c r="AU142" s="167" t="s">
        <v>84</v>
      </c>
      <c r="AV142" s="13" t="s">
        <v>84</v>
      </c>
      <c r="AW142" s="13" t="s">
        <v>29</v>
      </c>
      <c r="AX142" s="13" t="s">
        <v>71</v>
      </c>
      <c r="AY142" s="167" t="s">
        <v>167</v>
      </c>
    </row>
    <row r="143" spans="1:65" s="13" customFormat="1" ht="11.25">
      <c r="B143" s="165"/>
      <c r="D143" s="166" t="s">
        <v>175</v>
      </c>
      <c r="E143" s="167" t="s">
        <v>1</v>
      </c>
      <c r="F143" s="168" t="s">
        <v>2023</v>
      </c>
      <c r="H143" s="169">
        <v>1.2914999999999999</v>
      </c>
      <c r="L143" s="165"/>
      <c r="M143" s="170"/>
      <c r="N143" s="171"/>
      <c r="O143" s="171"/>
      <c r="P143" s="171"/>
      <c r="Q143" s="171"/>
      <c r="R143" s="171"/>
      <c r="S143" s="171"/>
      <c r="T143" s="172"/>
      <c r="AT143" s="167" t="s">
        <v>175</v>
      </c>
      <c r="AU143" s="167" t="s">
        <v>84</v>
      </c>
      <c r="AV143" s="13" t="s">
        <v>84</v>
      </c>
      <c r="AW143" s="13" t="s">
        <v>29</v>
      </c>
      <c r="AX143" s="13" t="s">
        <v>71</v>
      </c>
      <c r="AY143" s="167" t="s">
        <v>167</v>
      </c>
    </row>
    <row r="144" spans="1:65" s="13" customFormat="1" ht="11.25">
      <c r="B144" s="165"/>
      <c r="D144" s="166" t="s">
        <v>175</v>
      </c>
      <c r="E144" s="167" t="s">
        <v>1</v>
      </c>
      <c r="F144" s="168" t="s">
        <v>2024</v>
      </c>
      <c r="H144" s="169">
        <v>9.1979999999999986</v>
      </c>
      <c r="L144" s="165"/>
      <c r="M144" s="170"/>
      <c r="N144" s="171"/>
      <c r="O144" s="171"/>
      <c r="P144" s="171"/>
      <c r="Q144" s="171"/>
      <c r="R144" s="171"/>
      <c r="S144" s="171"/>
      <c r="T144" s="172"/>
      <c r="AT144" s="167" t="s">
        <v>175</v>
      </c>
      <c r="AU144" s="167" t="s">
        <v>84</v>
      </c>
      <c r="AV144" s="13" t="s">
        <v>84</v>
      </c>
      <c r="AW144" s="13" t="s">
        <v>29</v>
      </c>
      <c r="AX144" s="13" t="s">
        <v>71</v>
      </c>
      <c r="AY144" s="167" t="s">
        <v>167</v>
      </c>
    </row>
    <row r="145" spans="1:65" s="13" customFormat="1" ht="11.25">
      <c r="B145" s="165"/>
      <c r="D145" s="166" t="s">
        <v>175</v>
      </c>
      <c r="E145" s="167" t="s">
        <v>1</v>
      </c>
      <c r="F145" s="168" t="s">
        <v>2025</v>
      </c>
      <c r="H145" s="169">
        <v>4.891</v>
      </c>
      <c r="L145" s="165"/>
      <c r="M145" s="170"/>
      <c r="N145" s="171"/>
      <c r="O145" s="171"/>
      <c r="P145" s="171"/>
      <c r="Q145" s="171"/>
      <c r="R145" s="171"/>
      <c r="S145" s="171"/>
      <c r="T145" s="172"/>
      <c r="AT145" s="167" t="s">
        <v>175</v>
      </c>
      <c r="AU145" s="167" t="s">
        <v>84</v>
      </c>
      <c r="AV145" s="13" t="s">
        <v>84</v>
      </c>
      <c r="AW145" s="13" t="s">
        <v>29</v>
      </c>
      <c r="AX145" s="13" t="s">
        <v>71</v>
      </c>
      <c r="AY145" s="167" t="s">
        <v>167</v>
      </c>
    </row>
    <row r="146" spans="1:65" s="13" customFormat="1" ht="11.25">
      <c r="B146" s="165"/>
      <c r="D146" s="166" t="s">
        <v>175</v>
      </c>
      <c r="E146" s="167" t="s">
        <v>1</v>
      </c>
      <c r="F146" s="168" t="s">
        <v>2026</v>
      </c>
      <c r="H146" s="169">
        <v>1.9635</v>
      </c>
      <c r="L146" s="165"/>
      <c r="M146" s="170"/>
      <c r="N146" s="171"/>
      <c r="O146" s="171"/>
      <c r="P146" s="171"/>
      <c r="Q146" s="171"/>
      <c r="R146" s="171"/>
      <c r="S146" s="171"/>
      <c r="T146" s="172"/>
      <c r="AT146" s="167" t="s">
        <v>175</v>
      </c>
      <c r="AU146" s="167" t="s">
        <v>84</v>
      </c>
      <c r="AV146" s="13" t="s">
        <v>84</v>
      </c>
      <c r="AW146" s="13" t="s">
        <v>29</v>
      </c>
      <c r="AX146" s="13" t="s">
        <v>71</v>
      </c>
      <c r="AY146" s="167" t="s">
        <v>167</v>
      </c>
    </row>
    <row r="147" spans="1:65" s="13" customFormat="1" ht="11.25">
      <c r="B147" s="165"/>
      <c r="D147" s="166" t="s">
        <v>175</v>
      </c>
      <c r="E147" s="167" t="s">
        <v>1</v>
      </c>
      <c r="F147" s="168" t="s">
        <v>2027</v>
      </c>
      <c r="H147" s="169">
        <v>23.459999999999997</v>
      </c>
      <c r="L147" s="165"/>
      <c r="M147" s="170"/>
      <c r="N147" s="171"/>
      <c r="O147" s="171"/>
      <c r="P147" s="171"/>
      <c r="Q147" s="171"/>
      <c r="R147" s="171"/>
      <c r="S147" s="171"/>
      <c r="T147" s="172"/>
      <c r="AT147" s="167" t="s">
        <v>175</v>
      </c>
      <c r="AU147" s="167" t="s">
        <v>84</v>
      </c>
      <c r="AV147" s="13" t="s">
        <v>84</v>
      </c>
      <c r="AW147" s="13" t="s">
        <v>29</v>
      </c>
      <c r="AX147" s="13" t="s">
        <v>71</v>
      </c>
      <c r="AY147" s="167" t="s">
        <v>167</v>
      </c>
    </row>
    <row r="148" spans="1:65" s="14" customFormat="1" ht="11.25">
      <c r="B148" s="173"/>
      <c r="D148" s="166" t="s">
        <v>175</v>
      </c>
      <c r="E148" s="174" t="s">
        <v>1</v>
      </c>
      <c r="F148" s="175" t="s">
        <v>178</v>
      </c>
      <c r="H148" s="176">
        <v>43.347749999999998</v>
      </c>
      <c r="L148" s="173"/>
      <c r="M148" s="177"/>
      <c r="N148" s="178"/>
      <c r="O148" s="178"/>
      <c r="P148" s="178"/>
      <c r="Q148" s="178"/>
      <c r="R148" s="178"/>
      <c r="S148" s="178"/>
      <c r="T148" s="179"/>
      <c r="AT148" s="174" t="s">
        <v>175</v>
      </c>
      <c r="AU148" s="174" t="s">
        <v>84</v>
      </c>
      <c r="AV148" s="14" t="s">
        <v>173</v>
      </c>
      <c r="AW148" s="14" t="s">
        <v>29</v>
      </c>
      <c r="AX148" s="14" t="s">
        <v>78</v>
      </c>
      <c r="AY148" s="174" t="s">
        <v>167</v>
      </c>
    </row>
    <row r="149" spans="1:65" s="2" customFormat="1" ht="33" customHeight="1">
      <c r="A149" s="28"/>
      <c r="B149" s="151"/>
      <c r="C149" s="152" t="s">
        <v>84</v>
      </c>
      <c r="D149" s="152" t="s">
        <v>169</v>
      </c>
      <c r="E149" s="153" t="s">
        <v>186</v>
      </c>
      <c r="F149" s="154" t="s">
        <v>2028</v>
      </c>
      <c r="G149" s="155" t="s">
        <v>172</v>
      </c>
      <c r="H149" s="156">
        <v>43.347999999999999</v>
      </c>
      <c r="I149" s="156">
        <v>8.0060000000000002</v>
      </c>
      <c r="J149" s="156">
        <f>ROUND(I149*H149,3)</f>
        <v>347.04399999999998</v>
      </c>
      <c r="K149" s="157"/>
      <c r="L149" s="29"/>
      <c r="M149" s="158" t="s">
        <v>1</v>
      </c>
      <c r="N149" s="159" t="s">
        <v>37</v>
      </c>
      <c r="O149" s="160">
        <v>0.61299999999999999</v>
      </c>
      <c r="P149" s="160">
        <f>O149*H149</f>
        <v>26.572323999999998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62" t="s">
        <v>173</v>
      </c>
      <c r="AT149" s="162" t="s">
        <v>169</v>
      </c>
      <c r="AU149" s="162" t="s">
        <v>84</v>
      </c>
      <c r="AY149" s="16" t="s">
        <v>167</v>
      </c>
      <c r="BE149" s="163">
        <f>IF(N149="základná",J149,0)</f>
        <v>0</v>
      </c>
      <c r="BF149" s="163">
        <f>IF(N149="znížená",J149,0)</f>
        <v>347.04399999999998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84</v>
      </c>
      <c r="BK149" s="164">
        <f>ROUND(I149*H149,3)</f>
        <v>347.04399999999998</v>
      </c>
      <c r="BL149" s="16" t="s">
        <v>173</v>
      </c>
      <c r="BM149" s="162" t="s">
        <v>2029</v>
      </c>
    </row>
    <row r="150" spans="1:65" s="2" customFormat="1" ht="21.75" customHeight="1">
      <c r="A150" s="28"/>
      <c r="B150" s="151"/>
      <c r="C150" s="152" t="s">
        <v>185</v>
      </c>
      <c r="D150" s="152" t="s">
        <v>169</v>
      </c>
      <c r="E150" s="153" t="s">
        <v>2030</v>
      </c>
      <c r="F150" s="154" t="s">
        <v>2031</v>
      </c>
      <c r="G150" s="155" t="s">
        <v>172</v>
      </c>
      <c r="H150" s="156">
        <v>181.79499999999999</v>
      </c>
      <c r="I150" s="156">
        <v>4.5540000000000003</v>
      </c>
      <c r="J150" s="156">
        <f>ROUND(I150*H150,3)</f>
        <v>827.89400000000001</v>
      </c>
      <c r="K150" s="157"/>
      <c r="L150" s="29"/>
      <c r="M150" s="158" t="s">
        <v>1</v>
      </c>
      <c r="N150" s="159" t="s">
        <v>37</v>
      </c>
      <c r="O150" s="160">
        <v>0.24199999999999999</v>
      </c>
      <c r="P150" s="160">
        <f>O150*H150</f>
        <v>43.994389999999996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62" t="s">
        <v>173</v>
      </c>
      <c r="AT150" s="162" t="s">
        <v>169</v>
      </c>
      <c r="AU150" s="162" t="s">
        <v>84</v>
      </c>
      <c r="AY150" s="16" t="s">
        <v>167</v>
      </c>
      <c r="BE150" s="163">
        <f>IF(N150="základná",J150,0)</f>
        <v>0</v>
      </c>
      <c r="BF150" s="163">
        <f>IF(N150="znížená",J150,0)</f>
        <v>827.89400000000001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6" t="s">
        <v>84</v>
      </c>
      <c r="BK150" s="164">
        <f>ROUND(I150*H150,3)</f>
        <v>827.89400000000001</v>
      </c>
      <c r="BL150" s="16" t="s">
        <v>173</v>
      </c>
      <c r="BM150" s="162" t="s">
        <v>2032</v>
      </c>
    </row>
    <row r="151" spans="1:65" s="13" customFormat="1" ht="11.25">
      <c r="B151" s="165"/>
      <c r="D151" s="166" t="s">
        <v>175</v>
      </c>
      <c r="E151" s="167" t="s">
        <v>1</v>
      </c>
      <c r="F151" s="168" t="s">
        <v>2033</v>
      </c>
      <c r="H151" s="169">
        <v>7.7</v>
      </c>
      <c r="L151" s="165"/>
      <c r="M151" s="170"/>
      <c r="N151" s="171"/>
      <c r="O151" s="171"/>
      <c r="P151" s="171"/>
      <c r="Q151" s="171"/>
      <c r="R151" s="171"/>
      <c r="S151" s="171"/>
      <c r="T151" s="172"/>
      <c r="AT151" s="167" t="s">
        <v>175</v>
      </c>
      <c r="AU151" s="167" t="s">
        <v>84</v>
      </c>
      <c r="AV151" s="13" t="s">
        <v>84</v>
      </c>
      <c r="AW151" s="13" t="s">
        <v>29</v>
      </c>
      <c r="AX151" s="13" t="s">
        <v>71</v>
      </c>
      <c r="AY151" s="167" t="s">
        <v>167</v>
      </c>
    </row>
    <row r="152" spans="1:65" s="13" customFormat="1" ht="11.25">
      <c r="B152" s="165"/>
      <c r="D152" s="166" t="s">
        <v>175</v>
      </c>
      <c r="E152" s="167" t="s">
        <v>1</v>
      </c>
      <c r="F152" s="168" t="s">
        <v>2034</v>
      </c>
      <c r="H152" s="169">
        <v>26.95</v>
      </c>
      <c r="L152" s="165"/>
      <c r="M152" s="170"/>
      <c r="N152" s="171"/>
      <c r="O152" s="171"/>
      <c r="P152" s="171"/>
      <c r="Q152" s="171"/>
      <c r="R152" s="171"/>
      <c r="S152" s="171"/>
      <c r="T152" s="172"/>
      <c r="AT152" s="167" t="s">
        <v>175</v>
      </c>
      <c r="AU152" s="167" t="s">
        <v>84</v>
      </c>
      <c r="AV152" s="13" t="s">
        <v>84</v>
      </c>
      <c r="AW152" s="13" t="s">
        <v>29</v>
      </c>
      <c r="AX152" s="13" t="s">
        <v>71</v>
      </c>
      <c r="AY152" s="167" t="s">
        <v>167</v>
      </c>
    </row>
    <row r="153" spans="1:65" s="13" customFormat="1" ht="11.25">
      <c r="B153" s="165"/>
      <c r="D153" s="166" t="s">
        <v>175</v>
      </c>
      <c r="E153" s="167" t="s">
        <v>1</v>
      </c>
      <c r="F153" s="168" t="s">
        <v>2035</v>
      </c>
      <c r="H153" s="169">
        <v>16.245075</v>
      </c>
      <c r="L153" s="165"/>
      <c r="M153" s="170"/>
      <c r="N153" s="171"/>
      <c r="O153" s="171"/>
      <c r="P153" s="171"/>
      <c r="Q153" s="171"/>
      <c r="R153" s="171"/>
      <c r="S153" s="171"/>
      <c r="T153" s="172"/>
      <c r="AT153" s="167" t="s">
        <v>175</v>
      </c>
      <c r="AU153" s="167" t="s">
        <v>84</v>
      </c>
      <c r="AV153" s="13" t="s">
        <v>84</v>
      </c>
      <c r="AW153" s="13" t="s">
        <v>29</v>
      </c>
      <c r="AX153" s="13" t="s">
        <v>71</v>
      </c>
      <c r="AY153" s="167" t="s">
        <v>167</v>
      </c>
    </row>
    <row r="154" spans="1:65" s="13" customFormat="1" ht="11.25">
      <c r="B154" s="165"/>
      <c r="D154" s="166" t="s">
        <v>175</v>
      </c>
      <c r="E154" s="167" t="s">
        <v>1</v>
      </c>
      <c r="F154" s="168" t="s">
        <v>2036</v>
      </c>
      <c r="H154" s="169">
        <v>110.88</v>
      </c>
      <c r="L154" s="165"/>
      <c r="M154" s="170"/>
      <c r="N154" s="171"/>
      <c r="O154" s="171"/>
      <c r="P154" s="171"/>
      <c r="Q154" s="171"/>
      <c r="R154" s="171"/>
      <c r="S154" s="171"/>
      <c r="T154" s="172"/>
      <c r="AT154" s="167" t="s">
        <v>175</v>
      </c>
      <c r="AU154" s="167" t="s">
        <v>84</v>
      </c>
      <c r="AV154" s="13" t="s">
        <v>84</v>
      </c>
      <c r="AW154" s="13" t="s">
        <v>29</v>
      </c>
      <c r="AX154" s="13" t="s">
        <v>71</v>
      </c>
      <c r="AY154" s="167" t="s">
        <v>167</v>
      </c>
    </row>
    <row r="155" spans="1:65" s="13" customFormat="1" ht="11.25">
      <c r="B155" s="165"/>
      <c r="D155" s="166" t="s">
        <v>175</v>
      </c>
      <c r="E155" s="167" t="s">
        <v>1</v>
      </c>
      <c r="F155" s="168" t="s">
        <v>2037</v>
      </c>
      <c r="H155" s="169">
        <v>20.02</v>
      </c>
      <c r="L155" s="165"/>
      <c r="M155" s="170"/>
      <c r="N155" s="171"/>
      <c r="O155" s="171"/>
      <c r="P155" s="171"/>
      <c r="Q155" s="171"/>
      <c r="R155" s="171"/>
      <c r="S155" s="171"/>
      <c r="T155" s="172"/>
      <c r="AT155" s="167" t="s">
        <v>175</v>
      </c>
      <c r="AU155" s="167" t="s">
        <v>84</v>
      </c>
      <c r="AV155" s="13" t="s">
        <v>84</v>
      </c>
      <c r="AW155" s="13" t="s">
        <v>29</v>
      </c>
      <c r="AX155" s="13" t="s">
        <v>71</v>
      </c>
      <c r="AY155" s="167" t="s">
        <v>167</v>
      </c>
    </row>
    <row r="156" spans="1:65" s="14" customFormat="1" ht="11.25">
      <c r="B156" s="173"/>
      <c r="D156" s="166" t="s">
        <v>175</v>
      </c>
      <c r="E156" s="174" t="s">
        <v>1</v>
      </c>
      <c r="F156" s="175" t="s">
        <v>178</v>
      </c>
      <c r="H156" s="176">
        <v>181.795075</v>
      </c>
      <c r="L156" s="173"/>
      <c r="M156" s="177"/>
      <c r="N156" s="178"/>
      <c r="O156" s="178"/>
      <c r="P156" s="178"/>
      <c r="Q156" s="178"/>
      <c r="R156" s="178"/>
      <c r="S156" s="178"/>
      <c r="T156" s="179"/>
      <c r="AT156" s="174" t="s">
        <v>175</v>
      </c>
      <c r="AU156" s="174" t="s">
        <v>84</v>
      </c>
      <c r="AV156" s="14" t="s">
        <v>173</v>
      </c>
      <c r="AW156" s="14" t="s">
        <v>29</v>
      </c>
      <c r="AX156" s="14" t="s">
        <v>78</v>
      </c>
      <c r="AY156" s="174" t="s">
        <v>167</v>
      </c>
    </row>
    <row r="157" spans="1:65" s="2" customFormat="1" ht="21.75" customHeight="1">
      <c r="A157" s="28"/>
      <c r="B157" s="151"/>
      <c r="C157" s="180" t="s">
        <v>173</v>
      </c>
      <c r="D157" s="180" t="s">
        <v>209</v>
      </c>
      <c r="E157" s="181" t="s">
        <v>2038</v>
      </c>
      <c r="F157" s="182" t="s">
        <v>2039</v>
      </c>
      <c r="G157" s="183" t="s">
        <v>294</v>
      </c>
      <c r="H157" s="184">
        <v>303.59800000000001</v>
      </c>
      <c r="I157" s="184">
        <v>13.561999999999999</v>
      </c>
      <c r="J157" s="184">
        <f>ROUND(I157*H157,3)</f>
        <v>4117.3959999999997</v>
      </c>
      <c r="K157" s="185"/>
      <c r="L157" s="186"/>
      <c r="M157" s="187" t="s">
        <v>1</v>
      </c>
      <c r="N157" s="188" t="s">
        <v>37</v>
      </c>
      <c r="O157" s="160">
        <v>0</v>
      </c>
      <c r="P157" s="160">
        <f>O157*H157</f>
        <v>0</v>
      </c>
      <c r="Q157" s="160">
        <v>1</v>
      </c>
      <c r="R157" s="160">
        <f>Q157*H157</f>
        <v>303.59800000000001</v>
      </c>
      <c r="S157" s="160">
        <v>0</v>
      </c>
      <c r="T157" s="161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62" t="s">
        <v>213</v>
      </c>
      <c r="AT157" s="162" t="s">
        <v>209</v>
      </c>
      <c r="AU157" s="162" t="s">
        <v>84</v>
      </c>
      <c r="AY157" s="16" t="s">
        <v>167</v>
      </c>
      <c r="BE157" s="163">
        <f>IF(N157="základná",J157,0)</f>
        <v>0</v>
      </c>
      <c r="BF157" s="163">
        <f>IF(N157="znížená",J157,0)</f>
        <v>4117.3959999999997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84</v>
      </c>
      <c r="BK157" s="164">
        <f>ROUND(I157*H157,3)</f>
        <v>4117.3959999999997</v>
      </c>
      <c r="BL157" s="16" t="s">
        <v>173</v>
      </c>
      <c r="BM157" s="162" t="s">
        <v>2040</v>
      </c>
    </row>
    <row r="158" spans="1:65" s="13" customFormat="1" ht="11.25">
      <c r="B158" s="165"/>
      <c r="D158" s="166" t="s">
        <v>175</v>
      </c>
      <c r="E158" s="167" t="s">
        <v>1</v>
      </c>
      <c r="F158" s="168" t="s">
        <v>2041</v>
      </c>
      <c r="H158" s="169">
        <v>303.59764999999999</v>
      </c>
      <c r="L158" s="165"/>
      <c r="M158" s="170"/>
      <c r="N158" s="171"/>
      <c r="O158" s="171"/>
      <c r="P158" s="171"/>
      <c r="Q158" s="171"/>
      <c r="R158" s="171"/>
      <c r="S158" s="171"/>
      <c r="T158" s="172"/>
      <c r="AT158" s="167" t="s">
        <v>175</v>
      </c>
      <c r="AU158" s="167" t="s">
        <v>84</v>
      </c>
      <c r="AV158" s="13" t="s">
        <v>84</v>
      </c>
      <c r="AW158" s="13" t="s">
        <v>29</v>
      </c>
      <c r="AX158" s="13" t="s">
        <v>78</v>
      </c>
      <c r="AY158" s="167" t="s">
        <v>167</v>
      </c>
    </row>
    <row r="159" spans="1:65" s="12" customFormat="1" ht="22.9" customHeight="1">
      <c r="B159" s="139"/>
      <c r="D159" s="140" t="s">
        <v>70</v>
      </c>
      <c r="E159" s="149" t="s">
        <v>84</v>
      </c>
      <c r="F159" s="149" t="s">
        <v>193</v>
      </c>
      <c r="J159" s="150">
        <f>BK159</f>
        <v>3927.1849999999999</v>
      </c>
      <c r="L159" s="139"/>
      <c r="M159" s="143"/>
      <c r="N159" s="144"/>
      <c r="O159" s="144"/>
      <c r="P159" s="145">
        <f>SUM(P160:P170)</f>
        <v>22.260054570000005</v>
      </c>
      <c r="Q159" s="144"/>
      <c r="R159" s="145">
        <f>SUM(R160:R170)</f>
        <v>96.533386829999998</v>
      </c>
      <c r="S159" s="144"/>
      <c r="T159" s="146">
        <f>SUM(T160:T170)</f>
        <v>0</v>
      </c>
      <c r="AR159" s="140" t="s">
        <v>78</v>
      </c>
      <c r="AT159" s="147" t="s">
        <v>70</v>
      </c>
      <c r="AU159" s="147" t="s">
        <v>78</v>
      </c>
      <c r="AY159" s="140" t="s">
        <v>167</v>
      </c>
      <c r="BK159" s="148">
        <f>SUM(BK160:BK170)</f>
        <v>3927.1849999999999</v>
      </c>
    </row>
    <row r="160" spans="1:65" s="2" customFormat="1" ht="16.5" customHeight="1">
      <c r="A160" s="28"/>
      <c r="B160" s="151"/>
      <c r="C160" s="152" t="s">
        <v>194</v>
      </c>
      <c r="D160" s="152" t="s">
        <v>169</v>
      </c>
      <c r="E160" s="153" t="s">
        <v>2042</v>
      </c>
      <c r="F160" s="154" t="s">
        <v>2043</v>
      </c>
      <c r="G160" s="155" t="s">
        <v>172</v>
      </c>
      <c r="H160" s="156">
        <v>0.26700000000000002</v>
      </c>
      <c r="I160" s="156">
        <v>97.56</v>
      </c>
      <c r="J160" s="156">
        <f>ROUND(I160*H160,3)</f>
        <v>26.048999999999999</v>
      </c>
      <c r="K160" s="157"/>
      <c r="L160" s="29"/>
      <c r="M160" s="158" t="s">
        <v>1</v>
      </c>
      <c r="N160" s="159" t="s">
        <v>37</v>
      </c>
      <c r="O160" s="160">
        <v>0.61770999999999998</v>
      </c>
      <c r="P160" s="160">
        <f>O160*H160</f>
        <v>0.16492857</v>
      </c>
      <c r="Q160" s="160">
        <v>2.2151299999999998</v>
      </c>
      <c r="R160" s="160">
        <f>Q160*H160</f>
        <v>0.59143970999999995</v>
      </c>
      <c r="S160" s="160">
        <v>0</v>
      </c>
      <c r="T160" s="161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62" t="s">
        <v>173</v>
      </c>
      <c r="AT160" s="162" t="s">
        <v>169</v>
      </c>
      <c r="AU160" s="162" t="s">
        <v>84</v>
      </c>
      <c r="AY160" s="16" t="s">
        <v>167</v>
      </c>
      <c r="BE160" s="163">
        <f>IF(N160="základná",J160,0)</f>
        <v>0</v>
      </c>
      <c r="BF160" s="163">
        <f>IF(N160="znížená",J160,0)</f>
        <v>26.048999999999999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6" t="s">
        <v>84</v>
      </c>
      <c r="BK160" s="164">
        <f>ROUND(I160*H160,3)</f>
        <v>26.048999999999999</v>
      </c>
      <c r="BL160" s="16" t="s">
        <v>173</v>
      </c>
      <c r="BM160" s="162" t="s">
        <v>2044</v>
      </c>
    </row>
    <row r="161" spans="1:65" s="13" customFormat="1" ht="11.25">
      <c r="B161" s="165"/>
      <c r="D161" s="166" t="s">
        <v>175</v>
      </c>
      <c r="E161" s="167" t="s">
        <v>1</v>
      </c>
      <c r="F161" s="168" t="s">
        <v>2045</v>
      </c>
      <c r="H161" s="169">
        <v>0.26737499999999997</v>
      </c>
      <c r="L161" s="165"/>
      <c r="M161" s="170"/>
      <c r="N161" s="171"/>
      <c r="O161" s="171"/>
      <c r="P161" s="171"/>
      <c r="Q161" s="171"/>
      <c r="R161" s="171"/>
      <c r="S161" s="171"/>
      <c r="T161" s="172"/>
      <c r="AT161" s="167" t="s">
        <v>175</v>
      </c>
      <c r="AU161" s="167" t="s">
        <v>84</v>
      </c>
      <c r="AV161" s="13" t="s">
        <v>84</v>
      </c>
      <c r="AW161" s="13" t="s">
        <v>29</v>
      </c>
      <c r="AX161" s="13" t="s">
        <v>78</v>
      </c>
      <c r="AY161" s="167" t="s">
        <v>167</v>
      </c>
    </row>
    <row r="162" spans="1:65" s="2" customFormat="1" ht="21.75" customHeight="1">
      <c r="A162" s="28"/>
      <c r="B162" s="151"/>
      <c r="C162" s="152" t="s">
        <v>201</v>
      </c>
      <c r="D162" s="152" t="s">
        <v>169</v>
      </c>
      <c r="E162" s="153" t="s">
        <v>216</v>
      </c>
      <c r="F162" s="154" t="s">
        <v>2046</v>
      </c>
      <c r="G162" s="155" t="s">
        <v>172</v>
      </c>
      <c r="H162" s="156">
        <v>39.597000000000001</v>
      </c>
      <c r="I162" s="156">
        <v>98.521000000000001</v>
      </c>
      <c r="J162" s="156">
        <f>ROUND(I162*H162,3)</f>
        <v>3901.136</v>
      </c>
      <c r="K162" s="157"/>
      <c r="L162" s="29"/>
      <c r="M162" s="158" t="s">
        <v>1</v>
      </c>
      <c r="N162" s="159" t="s">
        <v>37</v>
      </c>
      <c r="O162" s="160">
        <v>0.55800000000000005</v>
      </c>
      <c r="P162" s="160">
        <f>O162*H162</f>
        <v>22.095126000000004</v>
      </c>
      <c r="Q162" s="160">
        <v>2.4229599999999998</v>
      </c>
      <c r="R162" s="160">
        <f>Q162*H162</f>
        <v>95.941947119999995</v>
      </c>
      <c r="S162" s="160">
        <v>0</v>
      </c>
      <c r="T162" s="161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62" t="s">
        <v>173</v>
      </c>
      <c r="AT162" s="162" t="s">
        <v>169</v>
      </c>
      <c r="AU162" s="162" t="s">
        <v>84</v>
      </c>
      <c r="AY162" s="16" t="s">
        <v>167</v>
      </c>
      <c r="BE162" s="163">
        <f>IF(N162="základná",J162,0)</f>
        <v>0</v>
      </c>
      <c r="BF162" s="163">
        <f>IF(N162="znížená",J162,0)</f>
        <v>3901.136</v>
      </c>
      <c r="BG162" s="163">
        <f>IF(N162="zákl. prenesená",J162,0)</f>
        <v>0</v>
      </c>
      <c r="BH162" s="163">
        <f>IF(N162="zníž. prenesená",J162,0)</f>
        <v>0</v>
      </c>
      <c r="BI162" s="163">
        <f>IF(N162="nulová",J162,0)</f>
        <v>0</v>
      </c>
      <c r="BJ162" s="16" t="s">
        <v>84</v>
      </c>
      <c r="BK162" s="164">
        <f>ROUND(I162*H162,3)</f>
        <v>3901.136</v>
      </c>
      <c r="BL162" s="16" t="s">
        <v>173</v>
      </c>
      <c r="BM162" s="162" t="s">
        <v>2047</v>
      </c>
    </row>
    <row r="163" spans="1:65" s="13" customFormat="1" ht="11.25">
      <c r="B163" s="165"/>
      <c r="D163" s="166" t="s">
        <v>175</v>
      </c>
      <c r="E163" s="167" t="s">
        <v>1</v>
      </c>
      <c r="F163" s="168" t="s">
        <v>2048</v>
      </c>
      <c r="H163" s="169">
        <v>1.4524999999999997</v>
      </c>
      <c r="L163" s="165"/>
      <c r="M163" s="170"/>
      <c r="N163" s="171"/>
      <c r="O163" s="171"/>
      <c r="P163" s="171"/>
      <c r="Q163" s="171"/>
      <c r="R163" s="171"/>
      <c r="S163" s="171"/>
      <c r="T163" s="172"/>
      <c r="AT163" s="167" t="s">
        <v>175</v>
      </c>
      <c r="AU163" s="167" t="s">
        <v>84</v>
      </c>
      <c r="AV163" s="13" t="s">
        <v>84</v>
      </c>
      <c r="AW163" s="13" t="s">
        <v>29</v>
      </c>
      <c r="AX163" s="13" t="s">
        <v>71</v>
      </c>
      <c r="AY163" s="167" t="s">
        <v>167</v>
      </c>
    </row>
    <row r="164" spans="1:65" s="13" customFormat="1" ht="11.25">
      <c r="B164" s="165"/>
      <c r="D164" s="166" t="s">
        <v>175</v>
      </c>
      <c r="E164" s="167" t="s">
        <v>1</v>
      </c>
      <c r="F164" s="168" t="s">
        <v>2049</v>
      </c>
      <c r="H164" s="169">
        <v>0.67600000000000005</v>
      </c>
      <c r="L164" s="165"/>
      <c r="M164" s="170"/>
      <c r="N164" s="171"/>
      <c r="O164" s="171"/>
      <c r="P164" s="171"/>
      <c r="Q164" s="171"/>
      <c r="R164" s="171"/>
      <c r="S164" s="171"/>
      <c r="T164" s="172"/>
      <c r="AT164" s="167" t="s">
        <v>175</v>
      </c>
      <c r="AU164" s="167" t="s">
        <v>84</v>
      </c>
      <c r="AV164" s="13" t="s">
        <v>84</v>
      </c>
      <c r="AW164" s="13" t="s">
        <v>29</v>
      </c>
      <c r="AX164" s="13" t="s">
        <v>71</v>
      </c>
      <c r="AY164" s="167" t="s">
        <v>167</v>
      </c>
    </row>
    <row r="165" spans="1:65" s="13" customFormat="1" ht="11.25">
      <c r="B165" s="165"/>
      <c r="D165" s="166" t="s">
        <v>175</v>
      </c>
      <c r="E165" s="167" t="s">
        <v>1</v>
      </c>
      <c r="F165" s="168" t="s">
        <v>2050</v>
      </c>
      <c r="H165" s="169">
        <v>1.0865</v>
      </c>
      <c r="L165" s="165"/>
      <c r="M165" s="170"/>
      <c r="N165" s="171"/>
      <c r="O165" s="171"/>
      <c r="P165" s="171"/>
      <c r="Q165" s="171"/>
      <c r="R165" s="171"/>
      <c r="S165" s="171"/>
      <c r="T165" s="172"/>
      <c r="AT165" s="167" t="s">
        <v>175</v>
      </c>
      <c r="AU165" s="167" t="s">
        <v>84</v>
      </c>
      <c r="AV165" s="13" t="s">
        <v>84</v>
      </c>
      <c r="AW165" s="13" t="s">
        <v>29</v>
      </c>
      <c r="AX165" s="13" t="s">
        <v>71</v>
      </c>
      <c r="AY165" s="167" t="s">
        <v>167</v>
      </c>
    </row>
    <row r="166" spans="1:65" s="13" customFormat="1" ht="11.25">
      <c r="B166" s="165"/>
      <c r="D166" s="166" t="s">
        <v>175</v>
      </c>
      <c r="E166" s="167" t="s">
        <v>1</v>
      </c>
      <c r="F166" s="168" t="s">
        <v>2051</v>
      </c>
      <c r="H166" s="169">
        <v>6.5699999999999994</v>
      </c>
      <c r="L166" s="165"/>
      <c r="M166" s="170"/>
      <c r="N166" s="171"/>
      <c r="O166" s="171"/>
      <c r="P166" s="171"/>
      <c r="Q166" s="171"/>
      <c r="R166" s="171"/>
      <c r="S166" s="171"/>
      <c r="T166" s="172"/>
      <c r="AT166" s="167" t="s">
        <v>175</v>
      </c>
      <c r="AU166" s="167" t="s">
        <v>84</v>
      </c>
      <c r="AV166" s="13" t="s">
        <v>84</v>
      </c>
      <c r="AW166" s="13" t="s">
        <v>29</v>
      </c>
      <c r="AX166" s="13" t="s">
        <v>71</v>
      </c>
      <c r="AY166" s="167" t="s">
        <v>167</v>
      </c>
    </row>
    <row r="167" spans="1:65" s="13" customFormat="1" ht="11.25">
      <c r="B167" s="165"/>
      <c r="D167" s="166" t="s">
        <v>175</v>
      </c>
      <c r="E167" s="167" t="s">
        <v>1</v>
      </c>
      <c r="F167" s="168" t="s">
        <v>2052</v>
      </c>
      <c r="H167" s="169">
        <v>4.3885000000000005</v>
      </c>
      <c r="L167" s="165"/>
      <c r="M167" s="170"/>
      <c r="N167" s="171"/>
      <c r="O167" s="171"/>
      <c r="P167" s="171"/>
      <c r="Q167" s="171"/>
      <c r="R167" s="171"/>
      <c r="S167" s="171"/>
      <c r="T167" s="172"/>
      <c r="AT167" s="167" t="s">
        <v>175</v>
      </c>
      <c r="AU167" s="167" t="s">
        <v>84</v>
      </c>
      <c r="AV167" s="13" t="s">
        <v>84</v>
      </c>
      <c r="AW167" s="13" t="s">
        <v>29</v>
      </c>
      <c r="AX167" s="13" t="s">
        <v>71</v>
      </c>
      <c r="AY167" s="167" t="s">
        <v>167</v>
      </c>
    </row>
    <row r="168" spans="1:65" s="13" customFormat="1" ht="11.25">
      <c r="B168" s="165"/>
      <c r="D168" s="166" t="s">
        <v>175</v>
      </c>
      <c r="E168" s="167" t="s">
        <v>1</v>
      </c>
      <c r="F168" s="168" t="s">
        <v>2026</v>
      </c>
      <c r="H168" s="169">
        <v>1.9635</v>
      </c>
      <c r="L168" s="165"/>
      <c r="M168" s="170"/>
      <c r="N168" s="171"/>
      <c r="O168" s="171"/>
      <c r="P168" s="171"/>
      <c r="Q168" s="171"/>
      <c r="R168" s="171"/>
      <c r="S168" s="171"/>
      <c r="T168" s="172"/>
      <c r="AT168" s="167" t="s">
        <v>175</v>
      </c>
      <c r="AU168" s="167" t="s">
        <v>84</v>
      </c>
      <c r="AV168" s="13" t="s">
        <v>84</v>
      </c>
      <c r="AW168" s="13" t="s">
        <v>29</v>
      </c>
      <c r="AX168" s="13" t="s">
        <v>71</v>
      </c>
      <c r="AY168" s="167" t="s">
        <v>167</v>
      </c>
    </row>
    <row r="169" spans="1:65" s="13" customFormat="1" ht="11.25">
      <c r="B169" s="165"/>
      <c r="D169" s="166" t="s">
        <v>175</v>
      </c>
      <c r="E169" s="167" t="s">
        <v>1</v>
      </c>
      <c r="F169" s="168" t="s">
        <v>2027</v>
      </c>
      <c r="H169" s="169">
        <v>23.459999999999997</v>
      </c>
      <c r="L169" s="165"/>
      <c r="M169" s="170"/>
      <c r="N169" s="171"/>
      <c r="O169" s="171"/>
      <c r="P169" s="171"/>
      <c r="Q169" s="171"/>
      <c r="R169" s="171"/>
      <c r="S169" s="171"/>
      <c r="T169" s="172"/>
      <c r="AT169" s="167" t="s">
        <v>175</v>
      </c>
      <c r="AU169" s="167" t="s">
        <v>84</v>
      </c>
      <c r="AV169" s="13" t="s">
        <v>84</v>
      </c>
      <c r="AW169" s="13" t="s">
        <v>29</v>
      </c>
      <c r="AX169" s="13" t="s">
        <v>71</v>
      </c>
      <c r="AY169" s="167" t="s">
        <v>167</v>
      </c>
    </row>
    <row r="170" spans="1:65" s="14" customFormat="1" ht="11.25">
      <c r="B170" s="173"/>
      <c r="D170" s="166" t="s">
        <v>175</v>
      </c>
      <c r="E170" s="174" t="s">
        <v>1</v>
      </c>
      <c r="F170" s="175" t="s">
        <v>178</v>
      </c>
      <c r="H170" s="176">
        <v>39.596999999999994</v>
      </c>
      <c r="L170" s="173"/>
      <c r="M170" s="177"/>
      <c r="N170" s="178"/>
      <c r="O170" s="178"/>
      <c r="P170" s="178"/>
      <c r="Q170" s="178"/>
      <c r="R170" s="178"/>
      <c r="S170" s="178"/>
      <c r="T170" s="179"/>
      <c r="AT170" s="174" t="s">
        <v>175</v>
      </c>
      <c r="AU170" s="174" t="s">
        <v>84</v>
      </c>
      <c r="AV170" s="14" t="s">
        <v>173</v>
      </c>
      <c r="AW170" s="14" t="s">
        <v>29</v>
      </c>
      <c r="AX170" s="14" t="s">
        <v>78</v>
      </c>
      <c r="AY170" s="174" t="s">
        <v>167</v>
      </c>
    </row>
    <row r="171" spans="1:65" s="12" customFormat="1" ht="22.9" customHeight="1">
      <c r="B171" s="139"/>
      <c r="D171" s="140" t="s">
        <v>70</v>
      </c>
      <c r="E171" s="149" t="s">
        <v>185</v>
      </c>
      <c r="F171" s="149" t="s">
        <v>222</v>
      </c>
      <c r="J171" s="150">
        <f>BK171</f>
        <v>11120.14</v>
      </c>
      <c r="L171" s="139"/>
      <c r="M171" s="143"/>
      <c r="N171" s="144"/>
      <c r="O171" s="144"/>
      <c r="P171" s="145">
        <f>SUM(P172:P197)</f>
        <v>214.26261424</v>
      </c>
      <c r="Q171" s="144"/>
      <c r="R171" s="145">
        <f>SUM(R172:R197)</f>
        <v>93.826419398750005</v>
      </c>
      <c r="S171" s="144"/>
      <c r="T171" s="146">
        <f>SUM(T172:T197)</f>
        <v>0</v>
      </c>
      <c r="AR171" s="140" t="s">
        <v>78</v>
      </c>
      <c r="AT171" s="147" t="s">
        <v>70</v>
      </c>
      <c r="AU171" s="147" t="s">
        <v>78</v>
      </c>
      <c r="AY171" s="140" t="s">
        <v>167</v>
      </c>
      <c r="BK171" s="148">
        <f>SUM(BK172:BK197)</f>
        <v>11120.14</v>
      </c>
    </row>
    <row r="172" spans="1:65" s="2" customFormat="1" ht="21.75" customHeight="1">
      <c r="A172" s="28"/>
      <c r="B172" s="151"/>
      <c r="C172" s="152" t="s">
        <v>208</v>
      </c>
      <c r="D172" s="152" t="s">
        <v>169</v>
      </c>
      <c r="E172" s="153" t="s">
        <v>2053</v>
      </c>
      <c r="F172" s="154" t="s">
        <v>2054</v>
      </c>
      <c r="G172" s="155" t="s">
        <v>172</v>
      </c>
      <c r="H172" s="156">
        <v>10.625</v>
      </c>
      <c r="I172" s="156">
        <v>162.19800000000001</v>
      </c>
      <c r="J172" s="156">
        <f>ROUND(I172*H172,3)</f>
        <v>1723.354</v>
      </c>
      <c r="K172" s="157"/>
      <c r="L172" s="29"/>
      <c r="M172" s="158" t="s">
        <v>1</v>
      </c>
      <c r="N172" s="159" t="s">
        <v>37</v>
      </c>
      <c r="O172" s="160">
        <v>3.7930000000000001</v>
      </c>
      <c r="P172" s="160">
        <f>O172*H172</f>
        <v>40.300625000000004</v>
      </c>
      <c r="Q172" s="160">
        <v>2.2864138860000001</v>
      </c>
      <c r="R172" s="160">
        <f>Q172*H172</f>
        <v>24.293147538750002</v>
      </c>
      <c r="S172" s="160">
        <v>0</v>
      </c>
      <c r="T172" s="161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62" t="s">
        <v>173</v>
      </c>
      <c r="AT172" s="162" t="s">
        <v>169</v>
      </c>
      <c r="AU172" s="162" t="s">
        <v>84</v>
      </c>
      <c r="AY172" s="16" t="s">
        <v>167</v>
      </c>
      <c r="BE172" s="163">
        <f>IF(N172="základná",J172,0)</f>
        <v>0</v>
      </c>
      <c r="BF172" s="163">
        <f>IF(N172="znížená",J172,0)</f>
        <v>1723.354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6" t="s">
        <v>84</v>
      </c>
      <c r="BK172" s="164">
        <f>ROUND(I172*H172,3)</f>
        <v>1723.354</v>
      </c>
      <c r="BL172" s="16" t="s">
        <v>173</v>
      </c>
      <c r="BM172" s="162" t="s">
        <v>2055</v>
      </c>
    </row>
    <row r="173" spans="1:65" s="13" customFormat="1" ht="11.25">
      <c r="B173" s="165"/>
      <c r="D173" s="166" t="s">
        <v>175</v>
      </c>
      <c r="E173" s="167" t="s">
        <v>1</v>
      </c>
      <c r="F173" s="168" t="s">
        <v>2056</v>
      </c>
      <c r="H173" s="169">
        <v>10.625</v>
      </c>
      <c r="L173" s="165"/>
      <c r="M173" s="170"/>
      <c r="N173" s="171"/>
      <c r="O173" s="171"/>
      <c r="P173" s="171"/>
      <c r="Q173" s="171"/>
      <c r="R173" s="171"/>
      <c r="S173" s="171"/>
      <c r="T173" s="172"/>
      <c r="AT173" s="167" t="s">
        <v>175</v>
      </c>
      <c r="AU173" s="167" t="s">
        <v>84</v>
      </c>
      <c r="AV173" s="13" t="s">
        <v>84</v>
      </c>
      <c r="AW173" s="13" t="s">
        <v>29</v>
      </c>
      <c r="AX173" s="13" t="s">
        <v>78</v>
      </c>
      <c r="AY173" s="167" t="s">
        <v>167</v>
      </c>
    </row>
    <row r="174" spans="1:65" s="2" customFormat="1" ht="21.75" customHeight="1">
      <c r="A174" s="28"/>
      <c r="B174" s="151"/>
      <c r="C174" s="152" t="s">
        <v>213</v>
      </c>
      <c r="D174" s="152" t="s">
        <v>169</v>
      </c>
      <c r="E174" s="153" t="s">
        <v>224</v>
      </c>
      <c r="F174" s="154" t="s">
        <v>225</v>
      </c>
      <c r="G174" s="155" t="s">
        <v>172</v>
      </c>
      <c r="H174" s="156">
        <v>10.778</v>
      </c>
      <c r="I174" s="156">
        <v>216.37100000000001</v>
      </c>
      <c r="J174" s="156">
        <f>ROUND(I174*H174,3)</f>
        <v>2332.047</v>
      </c>
      <c r="K174" s="157"/>
      <c r="L174" s="29"/>
      <c r="M174" s="158" t="s">
        <v>1</v>
      </c>
      <c r="N174" s="159" t="s">
        <v>37</v>
      </c>
      <c r="O174" s="160">
        <v>3.4649999999999999</v>
      </c>
      <c r="P174" s="160">
        <f>O174*H174</f>
        <v>37.345770000000002</v>
      </c>
      <c r="Q174" s="160">
        <v>2.3194499999999998</v>
      </c>
      <c r="R174" s="160">
        <f>Q174*H174</f>
        <v>24.999032099999997</v>
      </c>
      <c r="S174" s="160">
        <v>0</v>
      </c>
      <c r="T174" s="161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62" t="s">
        <v>173</v>
      </c>
      <c r="AT174" s="162" t="s">
        <v>169</v>
      </c>
      <c r="AU174" s="162" t="s">
        <v>84</v>
      </c>
      <c r="AY174" s="16" t="s">
        <v>167</v>
      </c>
      <c r="BE174" s="163">
        <f>IF(N174="základná",J174,0)</f>
        <v>0</v>
      </c>
      <c r="BF174" s="163">
        <f>IF(N174="znížená",J174,0)</f>
        <v>2332.047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6" t="s">
        <v>84</v>
      </c>
      <c r="BK174" s="164">
        <f>ROUND(I174*H174,3)</f>
        <v>2332.047</v>
      </c>
      <c r="BL174" s="16" t="s">
        <v>173</v>
      </c>
      <c r="BM174" s="162" t="s">
        <v>2057</v>
      </c>
    </row>
    <row r="175" spans="1:65" s="13" customFormat="1" ht="11.25">
      <c r="B175" s="165"/>
      <c r="D175" s="166" t="s">
        <v>175</v>
      </c>
      <c r="E175" s="167" t="s">
        <v>1</v>
      </c>
      <c r="F175" s="168" t="s">
        <v>2058</v>
      </c>
      <c r="H175" s="169">
        <v>-1.5075000000000001</v>
      </c>
      <c r="L175" s="165"/>
      <c r="M175" s="170"/>
      <c r="N175" s="171"/>
      <c r="O175" s="171"/>
      <c r="P175" s="171"/>
      <c r="Q175" s="171"/>
      <c r="R175" s="171"/>
      <c r="S175" s="171"/>
      <c r="T175" s="172"/>
      <c r="AT175" s="167" t="s">
        <v>175</v>
      </c>
      <c r="AU175" s="167" t="s">
        <v>84</v>
      </c>
      <c r="AV175" s="13" t="s">
        <v>84</v>
      </c>
      <c r="AW175" s="13" t="s">
        <v>29</v>
      </c>
      <c r="AX175" s="13" t="s">
        <v>71</v>
      </c>
      <c r="AY175" s="167" t="s">
        <v>167</v>
      </c>
    </row>
    <row r="176" spans="1:65" s="13" customFormat="1" ht="11.25">
      <c r="B176" s="165"/>
      <c r="D176" s="166" t="s">
        <v>175</v>
      </c>
      <c r="E176" s="167" t="s">
        <v>1</v>
      </c>
      <c r="F176" s="168" t="s">
        <v>2059</v>
      </c>
      <c r="H176" s="169">
        <v>-0.67500000000000004</v>
      </c>
      <c r="L176" s="165"/>
      <c r="M176" s="170"/>
      <c r="N176" s="171"/>
      <c r="O176" s="171"/>
      <c r="P176" s="171"/>
      <c r="Q176" s="171"/>
      <c r="R176" s="171"/>
      <c r="S176" s="171"/>
      <c r="T176" s="172"/>
      <c r="AT176" s="167" t="s">
        <v>175</v>
      </c>
      <c r="AU176" s="167" t="s">
        <v>84</v>
      </c>
      <c r="AV176" s="13" t="s">
        <v>84</v>
      </c>
      <c r="AW176" s="13" t="s">
        <v>29</v>
      </c>
      <c r="AX176" s="13" t="s">
        <v>71</v>
      </c>
      <c r="AY176" s="167" t="s">
        <v>167</v>
      </c>
    </row>
    <row r="177" spans="1:65" s="13" customFormat="1" ht="11.25">
      <c r="B177" s="165"/>
      <c r="D177" s="166" t="s">
        <v>175</v>
      </c>
      <c r="E177" s="167" t="s">
        <v>1</v>
      </c>
      <c r="F177" s="168" t="s">
        <v>2060</v>
      </c>
      <c r="H177" s="169">
        <v>12.96</v>
      </c>
      <c r="L177" s="165"/>
      <c r="M177" s="170"/>
      <c r="N177" s="171"/>
      <c r="O177" s="171"/>
      <c r="P177" s="171"/>
      <c r="Q177" s="171"/>
      <c r="R177" s="171"/>
      <c r="S177" s="171"/>
      <c r="T177" s="172"/>
      <c r="AT177" s="167" t="s">
        <v>175</v>
      </c>
      <c r="AU177" s="167" t="s">
        <v>84</v>
      </c>
      <c r="AV177" s="13" t="s">
        <v>84</v>
      </c>
      <c r="AW177" s="13" t="s">
        <v>29</v>
      </c>
      <c r="AX177" s="13" t="s">
        <v>71</v>
      </c>
      <c r="AY177" s="167" t="s">
        <v>167</v>
      </c>
    </row>
    <row r="178" spans="1:65" s="14" customFormat="1" ht="11.25">
      <c r="B178" s="173"/>
      <c r="D178" s="166" t="s">
        <v>175</v>
      </c>
      <c r="E178" s="174" t="s">
        <v>1</v>
      </c>
      <c r="F178" s="175" t="s">
        <v>178</v>
      </c>
      <c r="H178" s="176">
        <v>10.7775</v>
      </c>
      <c r="L178" s="173"/>
      <c r="M178" s="177"/>
      <c r="N178" s="178"/>
      <c r="O178" s="178"/>
      <c r="P178" s="178"/>
      <c r="Q178" s="178"/>
      <c r="R178" s="178"/>
      <c r="S178" s="178"/>
      <c r="T178" s="179"/>
      <c r="AT178" s="174" t="s">
        <v>175</v>
      </c>
      <c r="AU178" s="174" t="s">
        <v>84</v>
      </c>
      <c r="AV178" s="14" t="s">
        <v>173</v>
      </c>
      <c r="AW178" s="14" t="s">
        <v>29</v>
      </c>
      <c r="AX178" s="14" t="s">
        <v>78</v>
      </c>
      <c r="AY178" s="174" t="s">
        <v>167</v>
      </c>
    </row>
    <row r="179" spans="1:65" s="2" customFormat="1" ht="21.75" customHeight="1">
      <c r="A179" s="28"/>
      <c r="B179" s="151"/>
      <c r="C179" s="152" t="s">
        <v>223</v>
      </c>
      <c r="D179" s="152" t="s">
        <v>169</v>
      </c>
      <c r="E179" s="153" t="s">
        <v>230</v>
      </c>
      <c r="F179" s="154" t="s">
        <v>2061</v>
      </c>
      <c r="G179" s="155" t="s">
        <v>172</v>
      </c>
      <c r="H179" s="156">
        <v>2.0310000000000001</v>
      </c>
      <c r="I179" s="156">
        <v>243.89400000000001</v>
      </c>
      <c r="J179" s="156">
        <f>ROUND(I179*H179,3)</f>
        <v>495.34899999999999</v>
      </c>
      <c r="K179" s="157"/>
      <c r="L179" s="29"/>
      <c r="M179" s="158" t="s">
        <v>1</v>
      </c>
      <c r="N179" s="159" t="s">
        <v>37</v>
      </c>
      <c r="O179" s="160">
        <v>2.4700000000000002</v>
      </c>
      <c r="P179" s="160">
        <f>O179*H179</f>
        <v>5.0165700000000006</v>
      </c>
      <c r="Q179" s="160">
        <v>0.65359999999999996</v>
      </c>
      <c r="R179" s="160">
        <f>Q179*H179</f>
        <v>1.3274615999999999</v>
      </c>
      <c r="S179" s="160">
        <v>0</v>
      </c>
      <c r="T179" s="161">
        <f>S179*H179</f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62" t="s">
        <v>173</v>
      </c>
      <c r="AT179" s="162" t="s">
        <v>169</v>
      </c>
      <c r="AU179" s="162" t="s">
        <v>84</v>
      </c>
      <c r="AY179" s="16" t="s">
        <v>167</v>
      </c>
      <c r="BE179" s="163">
        <f>IF(N179="základná",J179,0)</f>
        <v>0</v>
      </c>
      <c r="BF179" s="163">
        <f>IF(N179="znížená",J179,0)</f>
        <v>495.34899999999999</v>
      </c>
      <c r="BG179" s="163">
        <f>IF(N179="zákl. prenesená",J179,0)</f>
        <v>0</v>
      </c>
      <c r="BH179" s="163">
        <f>IF(N179="zníž. prenesená",J179,0)</f>
        <v>0</v>
      </c>
      <c r="BI179" s="163">
        <f>IF(N179="nulová",J179,0)</f>
        <v>0</v>
      </c>
      <c r="BJ179" s="16" t="s">
        <v>84</v>
      </c>
      <c r="BK179" s="164">
        <f>ROUND(I179*H179,3)</f>
        <v>495.34899999999999</v>
      </c>
      <c r="BL179" s="16" t="s">
        <v>173</v>
      </c>
      <c r="BM179" s="162" t="s">
        <v>2062</v>
      </c>
    </row>
    <row r="180" spans="1:65" s="13" customFormat="1" ht="11.25">
      <c r="B180" s="165"/>
      <c r="D180" s="166" t="s">
        <v>175</v>
      </c>
      <c r="E180" s="167" t="s">
        <v>1</v>
      </c>
      <c r="F180" s="168" t="s">
        <v>2063</v>
      </c>
      <c r="H180" s="169">
        <v>2.0310000000000001</v>
      </c>
      <c r="L180" s="165"/>
      <c r="M180" s="170"/>
      <c r="N180" s="171"/>
      <c r="O180" s="171"/>
      <c r="P180" s="171"/>
      <c r="Q180" s="171"/>
      <c r="R180" s="171"/>
      <c r="S180" s="171"/>
      <c r="T180" s="172"/>
      <c r="AT180" s="167" t="s">
        <v>175</v>
      </c>
      <c r="AU180" s="167" t="s">
        <v>84</v>
      </c>
      <c r="AV180" s="13" t="s">
        <v>84</v>
      </c>
      <c r="AW180" s="13" t="s">
        <v>29</v>
      </c>
      <c r="AX180" s="13" t="s">
        <v>78</v>
      </c>
      <c r="AY180" s="167" t="s">
        <v>167</v>
      </c>
    </row>
    <row r="181" spans="1:65" s="2" customFormat="1" ht="21.75" customHeight="1">
      <c r="A181" s="28"/>
      <c r="B181" s="151"/>
      <c r="C181" s="152" t="s">
        <v>229</v>
      </c>
      <c r="D181" s="152" t="s">
        <v>169</v>
      </c>
      <c r="E181" s="153" t="s">
        <v>2064</v>
      </c>
      <c r="F181" s="154" t="s">
        <v>2065</v>
      </c>
      <c r="G181" s="155" t="s">
        <v>172</v>
      </c>
      <c r="H181" s="156">
        <v>18.606000000000002</v>
      </c>
      <c r="I181" s="156">
        <v>136.63</v>
      </c>
      <c r="J181" s="156">
        <f>ROUND(I181*H181,3)</f>
        <v>2542.1379999999999</v>
      </c>
      <c r="K181" s="157"/>
      <c r="L181" s="29"/>
      <c r="M181" s="158" t="s">
        <v>1</v>
      </c>
      <c r="N181" s="159" t="s">
        <v>37</v>
      </c>
      <c r="O181" s="160">
        <v>0.99778999999999995</v>
      </c>
      <c r="P181" s="160">
        <f>O181*H181</f>
        <v>18.56488074</v>
      </c>
      <c r="Q181" s="160">
        <v>2.2119</v>
      </c>
      <c r="R181" s="160">
        <f>Q181*H181</f>
        <v>41.1546114</v>
      </c>
      <c r="S181" s="160">
        <v>0</v>
      </c>
      <c r="T181" s="161">
        <f>S181*H181</f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62" t="s">
        <v>173</v>
      </c>
      <c r="AT181" s="162" t="s">
        <v>169</v>
      </c>
      <c r="AU181" s="162" t="s">
        <v>84</v>
      </c>
      <c r="AY181" s="16" t="s">
        <v>167</v>
      </c>
      <c r="BE181" s="163">
        <f>IF(N181="základná",J181,0)</f>
        <v>0</v>
      </c>
      <c r="BF181" s="163">
        <f>IF(N181="znížená",J181,0)</f>
        <v>2542.1379999999999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6" t="s">
        <v>84</v>
      </c>
      <c r="BK181" s="164">
        <f>ROUND(I181*H181,3)</f>
        <v>2542.1379999999999</v>
      </c>
      <c r="BL181" s="16" t="s">
        <v>173</v>
      </c>
      <c r="BM181" s="162" t="s">
        <v>2066</v>
      </c>
    </row>
    <row r="182" spans="1:65" s="13" customFormat="1" ht="11.25">
      <c r="B182" s="165"/>
      <c r="D182" s="166" t="s">
        <v>175</v>
      </c>
      <c r="E182" s="167" t="s">
        <v>1</v>
      </c>
      <c r="F182" s="168" t="s">
        <v>2067</v>
      </c>
      <c r="H182" s="169">
        <v>12.6</v>
      </c>
      <c r="L182" s="165"/>
      <c r="M182" s="170"/>
      <c r="N182" s="171"/>
      <c r="O182" s="171"/>
      <c r="P182" s="171"/>
      <c r="Q182" s="171"/>
      <c r="R182" s="171"/>
      <c r="S182" s="171"/>
      <c r="T182" s="172"/>
      <c r="AT182" s="167" t="s">
        <v>175</v>
      </c>
      <c r="AU182" s="167" t="s">
        <v>84</v>
      </c>
      <c r="AV182" s="13" t="s">
        <v>84</v>
      </c>
      <c r="AW182" s="13" t="s">
        <v>29</v>
      </c>
      <c r="AX182" s="13" t="s">
        <v>71</v>
      </c>
      <c r="AY182" s="167" t="s">
        <v>167</v>
      </c>
    </row>
    <row r="183" spans="1:65" s="13" customFormat="1" ht="11.25">
      <c r="B183" s="165"/>
      <c r="D183" s="166" t="s">
        <v>175</v>
      </c>
      <c r="E183" s="167" t="s">
        <v>1</v>
      </c>
      <c r="F183" s="168" t="s">
        <v>2068</v>
      </c>
      <c r="H183" s="169">
        <v>6.0060000000000002</v>
      </c>
      <c r="L183" s="165"/>
      <c r="M183" s="170"/>
      <c r="N183" s="171"/>
      <c r="O183" s="171"/>
      <c r="P183" s="171"/>
      <c r="Q183" s="171"/>
      <c r="R183" s="171"/>
      <c r="S183" s="171"/>
      <c r="T183" s="172"/>
      <c r="AT183" s="167" t="s">
        <v>175</v>
      </c>
      <c r="AU183" s="167" t="s">
        <v>84</v>
      </c>
      <c r="AV183" s="13" t="s">
        <v>84</v>
      </c>
      <c r="AW183" s="13" t="s">
        <v>29</v>
      </c>
      <c r="AX183" s="13" t="s">
        <v>71</v>
      </c>
      <c r="AY183" s="167" t="s">
        <v>167</v>
      </c>
    </row>
    <row r="184" spans="1:65" s="14" customFormat="1" ht="11.25">
      <c r="B184" s="173"/>
      <c r="D184" s="166" t="s">
        <v>175</v>
      </c>
      <c r="E184" s="174" t="s">
        <v>1</v>
      </c>
      <c r="F184" s="175" t="s">
        <v>178</v>
      </c>
      <c r="H184" s="176">
        <v>18.606000000000002</v>
      </c>
      <c r="L184" s="173"/>
      <c r="M184" s="177"/>
      <c r="N184" s="178"/>
      <c r="O184" s="178"/>
      <c r="P184" s="178"/>
      <c r="Q184" s="178"/>
      <c r="R184" s="178"/>
      <c r="S184" s="178"/>
      <c r="T184" s="179"/>
      <c r="AT184" s="174" t="s">
        <v>175</v>
      </c>
      <c r="AU184" s="174" t="s">
        <v>84</v>
      </c>
      <c r="AV184" s="14" t="s">
        <v>173</v>
      </c>
      <c r="AW184" s="14" t="s">
        <v>29</v>
      </c>
      <c r="AX184" s="14" t="s">
        <v>78</v>
      </c>
      <c r="AY184" s="174" t="s">
        <v>167</v>
      </c>
    </row>
    <row r="185" spans="1:65" s="2" customFormat="1" ht="21.75" customHeight="1">
      <c r="A185" s="28"/>
      <c r="B185" s="151"/>
      <c r="C185" s="152" t="s">
        <v>236</v>
      </c>
      <c r="D185" s="152" t="s">
        <v>169</v>
      </c>
      <c r="E185" s="153" t="s">
        <v>2069</v>
      </c>
      <c r="F185" s="154" t="s">
        <v>2070</v>
      </c>
      <c r="G185" s="155" t="s">
        <v>212</v>
      </c>
      <c r="H185" s="156">
        <v>124.04</v>
      </c>
      <c r="I185" s="156">
        <v>15.15</v>
      </c>
      <c r="J185" s="156">
        <f>ROUND(I185*H185,3)</f>
        <v>1879.2059999999999</v>
      </c>
      <c r="K185" s="157"/>
      <c r="L185" s="29"/>
      <c r="M185" s="158" t="s">
        <v>1</v>
      </c>
      <c r="N185" s="159" t="s">
        <v>37</v>
      </c>
      <c r="O185" s="160">
        <v>0.45676</v>
      </c>
      <c r="P185" s="160">
        <f>O185*H185</f>
        <v>56.656510400000002</v>
      </c>
      <c r="Q185" s="160">
        <v>3.3400000000000001E-3</v>
      </c>
      <c r="R185" s="160">
        <f>Q185*H185</f>
        <v>0.41429360000000004</v>
      </c>
      <c r="S185" s="160">
        <v>0</v>
      </c>
      <c r="T185" s="161">
        <f>S185*H185</f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62" t="s">
        <v>173</v>
      </c>
      <c r="AT185" s="162" t="s">
        <v>169</v>
      </c>
      <c r="AU185" s="162" t="s">
        <v>84</v>
      </c>
      <c r="AY185" s="16" t="s">
        <v>167</v>
      </c>
      <c r="BE185" s="163">
        <f>IF(N185="základná",J185,0)</f>
        <v>0</v>
      </c>
      <c r="BF185" s="163">
        <f>IF(N185="znížená",J185,0)</f>
        <v>1879.2059999999999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6" t="s">
        <v>84</v>
      </c>
      <c r="BK185" s="164">
        <f>ROUND(I185*H185,3)</f>
        <v>1879.2059999999999</v>
      </c>
      <c r="BL185" s="16" t="s">
        <v>173</v>
      </c>
      <c r="BM185" s="162" t="s">
        <v>2071</v>
      </c>
    </row>
    <row r="186" spans="1:65" s="13" customFormat="1" ht="11.25">
      <c r="B186" s="165"/>
      <c r="D186" s="166" t="s">
        <v>175</v>
      </c>
      <c r="E186" s="167" t="s">
        <v>1</v>
      </c>
      <c r="F186" s="168" t="s">
        <v>2072</v>
      </c>
      <c r="H186" s="169">
        <v>84</v>
      </c>
      <c r="L186" s="165"/>
      <c r="M186" s="170"/>
      <c r="N186" s="171"/>
      <c r="O186" s="171"/>
      <c r="P186" s="171"/>
      <c r="Q186" s="171"/>
      <c r="R186" s="171"/>
      <c r="S186" s="171"/>
      <c r="T186" s="172"/>
      <c r="AT186" s="167" t="s">
        <v>175</v>
      </c>
      <c r="AU186" s="167" t="s">
        <v>84</v>
      </c>
      <c r="AV186" s="13" t="s">
        <v>84</v>
      </c>
      <c r="AW186" s="13" t="s">
        <v>29</v>
      </c>
      <c r="AX186" s="13" t="s">
        <v>71</v>
      </c>
      <c r="AY186" s="167" t="s">
        <v>167</v>
      </c>
    </row>
    <row r="187" spans="1:65" s="13" customFormat="1" ht="11.25">
      <c r="B187" s="165"/>
      <c r="D187" s="166" t="s">
        <v>175</v>
      </c>
      <c r="E187" s="167" t="s">
        <v>1</v>
      </c>
      <c r="F187" s="168" t="s">
        <v>2073</v>
      </c>
      <c r="H187" s="169">
        <v>40.04</v>
      </c>
      <c r="L187" s="165"/>
      <c r="M187" s="170"/>
      <c r="N187" s="171"/>
      <c r="O187" s="171"/>
      <c r="P187" s="171"/>
      <c r="Q187" s="171"/>
      <c r="R187" s="171"/>
      <c r="S187" s="171"/>
      <c r="T187" s="172"/>
      <c r="AT187" s="167" t="s">
        <v>175</v>
      </c>
      <c r="AU187" s="167" t="s">
        <v>84</v>
      </c>
      <c r="AV187" s="13" t="s">
        <v>84</v>
      </c>
      <c r="AW187" s="13" t="s">
        <v>29</v>
      </c>
      <c r="AX187" s="13" t="s">
        <v>71</v>
      </c>
      <c r="AY187" s="167" t="s">
        <v>167</v>
      </c>
    </row>
    <row r="188" spans="1:65" s="14" customFormat="1" ht="11.25">
      <c r="B188" s="173"/>
      <c r="D188" s="166" t="s">
        <v>175</v>
      </c>
      <c r="E188" s="174" t="s">
        <v>1</v>
      </c>
      <c r="F188" s="175" t="s">
        <v>178</v>
      </c>
      <c r="H188" s="176">
        <v>124.04</v>
      </c>
      <c r="L188" s="173"/>
      <c r="M188" s="177"/>
      <c r="N188" s="178"/>
      <c r="O188" s="178"/>
      <c r="P188" s="178"/>
      <c r="Q188" s="178"/>
      <c r="R188" s="178"/>
      <c r="S188" s="178"/>
      <c r="T188" s="179"/>
      <c r="AT188" s="174" t="s">
        <v>175</v>
      </c>
      <c r="AU188" s="174" t="s">
        <v>84</v>
      </c>
      <c r="AV188" s="14" t="s">
        <v>173</v>
      </c>
      <c r="AW188" s="14" t="s">
        <v>29</v>
      </c>
      <c r="AX188" s="14" t="s">
        <v>78</v>
      </c>
      <c r="AY188" s="174" t="s">
        <v>167</v>
      </c>
    </row>
    <row r="189" spans="1:65" s="2" customFormat="1" ht="21.75" customHeight="1">
      <c r="A189" s="28"/>
      <c r="B189" s="151"/>
      <c r="C189" s="152" t="s">
        <v>242</v>
      </c>
      <c r="D189" s="152" t="s">
        <v>169</v>
      </c>
      <c r="E189" s="153" t="s">
        <v>2074</v>
      </c>
      <c r="F189" s="154" t="s">
        <v>2075</v>
      </c>
      <c r="G189" s="155" t="s">
        <v>212</v>
      </c>
      <c r="H189" s="156">
        <v>124.04</v>
      </c>
      <c r="I189" s="156">
        <v>5.7039999999999997</v>
      </c>
      <c r="J189" s="156">
        <f>ROUND(I189*H189,3)</f>
        <v>707.524</v>
      </c>
      <c r="K189" s="157"/>
      <c r="L189" s="29"/>
      <c r="M189" s="158" t="s">
        <v>1</v>
      </c>
      <c r="N189" s="159" t="s">
        <v>37</v>
      </c>
      <c r="O189" s="160">
        <v>0.33444000000000002</v>
      </c>
      <c r="P189" s="160">
        <f>O189*H189</f>
        <v>41.483937600000004</v>
      </c>
      <c r="Q189" s="160">
        <v>0</v>
      </c>
      <c r="R189" s="160">
        <f>Q189*H189</f>
        <v>0</v>
      </c>
      <c r="S189" s="160">
        <v>0</v>
      </c>
      <c r="T189" s="161">
        <f>S189*H189</f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62" t="s">
        <v>173</v>
      </c>
      <c r="AT189" s="162" t="s">
        <v>169</v>
      </c>
      <c r="AU189" s="162" t="s">
        <v>84</v>
      </c>
      <c r="AY189" s="16" t="s">
        <v>167</v>
      </c>
      <c r="BE189" s="163">
        <f>IF(N189="základná",J189,0)</f>
        <v>0</v>
      </c>
      <c r="BF189" s="163">
        <f>IF(N189="znížená",J189,0)</f>
        <v>707.524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6" t="s">
        <v>84</v>
      </c>
      <c r="BK189" s="164">
        <f>ROUND(I189*H189,3)</f>
        <v>707.524</v>
      </c>
      <c r="BL189" s="16" t="s">
        <v>173</v>
      </c>
      <c r="BM189" s="162" t="s">
        <v>2076</v>
      </c>
    </row>
    <row r="190" spans="1:65" s="2" customFormat="1" ht="21.75" customHeight="1">
      <c r="A190" s="28"/>
      <c r="B190" s="151"/>
      <c r="C190" s="152" t="s">
        <v>247</v>
      </c>
      <c r="D190" s="152" t="s">
        <v>169</v>
      </c>
      <c r="E190" s="153" t="s">
        <v>2077</v>
      </c>
      <c r="F190" s="154" t="s">
        <v>2078</v>
      </c>
      <c r="G190" s="155" t="s">
        <v>294</v>
      </c>
      <c r="H190" s="156">
        <v>0.39200000000000002</v>
      </c>
      <c r="I190" s="156">
        <v>1299.5930000000001</v>
      </c>
      <c r="J190" s="156">
        <f>ROUND(I190*H190,3)</f>
        <v>509.44</v>
      </c>
      <c r="K190" s="157"/>
      <c r="L190" s="29"/>
      <c r="M190" s="158" t="s">
        <v>1</v>
      </c>
      <c r="N190" s="159" t="s">
        <v>37</v>
      </c>
      <c r="O190" s="160">
        <v>14.933</v>
      </c>
      <c r="P190" s="160">
        <f>O190*H190</f>
        <v>5.8537360000000005</v>
      </c>
      <c r="Q190" s="160">
        <v>1.002</v>
      </c>
      <c r="R190" s="160">
        <f>Q190*H190</f>
        <v>0.39278400000000002</v>
      </c>
      <c r="S190" s="160">
        <v>0</v>
      </c>
      <c r="T190" s="161">
        <f>S190*H190</f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62" t="s">
        <v>173</v>
      </c>
      <c r="AT190" s="162" t="s">
        <v>169</v>
      </c>
      <c r="AU190" s="162" t="s">
        <v>84</v>
      </c>
      <c r="AY190" s="16" t="s">
        <v>167</v>
      </c>
      <c r="BE190" s="163">
        <f>IF(N190="základná",J190,0)</f>
        <v>0</v>
      </c>
      <c r="BF190" s="163">
        <f>IF(N190="znížená",J190,0)</f>
        <v>509.44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6" t="s">
        <v>84</v>
      </c>
      <c r="BK190" s="164">
        <f>ROUND(I190*H190,3)</f>
        <v>509.44</v>
      </c>
      <c r="BL190" s="16" t="s">
        <v>173</v>
      </c>
      <c r="BM190" s="162" t="s">
        <v>2079</v>
      </c>
    </row>
    <row r="191" spans="1:65" s="13" customFormat="1" ht="11.25">
      <c r="B191" s="165"/>
      <c r="D191" s="166" t="s">
        <v>175</v>
      </c>
      <c r="E191" s="167" t="s">
        <v>1</v>
      </c>
      <c r="F191" s="168" t="s">
        <v>2080</v>
      </c>
      <c r="H191" s="169">
        <v>0.39200399999999996</v>
      </c>
      <c r="L191" s="165"/>
      <c r="M191" s="170"/>
      <c r="N191" s="171"/>
      <c r="O191" s="171"/>
      <c r="P191" s="171"/>
      <c r="Q191" s="171"/>
      <c r="R191" s="171"/>
      <c r="S191" s="171"/>
      <c r="T191" s="172"/>
      <c r="AT191" s="167" t="s">
        <v>175</v>
      </c>
      <c r="AU191" s="167" t="s">
        <v>84</v>
      </c>
      <c r="AV191" s="13" t="s">
        <v>84</v>
      </c>
      <c r="AW191" s="13" t="s">
        <v>29</v>
      </c>
      <c r="AX191" s="13" t="s">
        <v>78</v>
      </c>
      <c r="AY191" s="167" t="s">
        <v>167</v>
      </c>
    </row>
    <row r="192" spans="1:65" s="2" customFormat="1" ht="21.75" customHeight="1">
      <c r="A192" s="28"/>
      <c r="B192" s="151"/>
      <c r="C192" s="152" t="s">
        <v>252</v>
      </c>
      <c r="D192" s="152" t="s">
        <v>169</v>
      </c>
      <c r="E192" s="153" t="s">
        <v>2081</v>
      </c>
      <c r="F192" s="154" t="s">
        <v>2082</v>
      </c>
      <c r="G192" s="155" t="s">
        <v>294</v>
      </c>
      <c r="H192" s="156">
        <v>0.36099999999999999</v>
      </c>
      <c r="I192" s="156">
        <v>1930.46</v>
      </c>
      <c r="J192" s="156">
        <f>ROUND(I192*H192,3)</f>
        <v>696.89599999999996</v>
      </c>
      <c r="K192" s="157"/>
      <c r="L192" s="29"/>
      <c r="M192" s="158" t="s">
        <v>1</v>
      </c>
      <c r="N192" s="159" t="s">
        <v>37</v>
      </c>
      <c r="O192" s="160">
        <v>15.242000000000001</v>
      </c>
      <c r="P192" s="160">
        <f>O192*H192</f>
        <v>5.5023619999999998</v>
      </c>
      <c r="Q192" s="160">
        <v>1.0530600000000001</v>
      </c>
      <c r="R192" s="160">
        <f>Q192*H192</f>
        <v>0.38015466000000003</v>
      </c>
      <c r="S192" s="160">
        <v>0</v>
      </c>
      <c r="T192" s="161">
        <f>S192*H192</f>
        <v>0</v>
      </c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R192" s="162" t="s">
        <v>173</v>
      </c>
      <c r="AT192" s="162" t="s">
        <v>169</v>
      </c>
      <c r="AU192" s="162" t="s">
        <v>84</v>
      </c>
      <c r="AY192" s="16" t="s">
        <v>167</v>
      </c>
      <c r="BE192" s="163">
        <f>IF(N192="základná",J192,0)</f>
        <v>0</v>
      </c>
      <c r="BF192" s="163">
        <f>IF(N192="znížená",J192,0)</f>
        <v>696.89599999999996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6" t="s">
        <v>84</v>
      </c>
      <c r="BK192" s="164">
        <f>ROUND(I192*H192,3)</f>
        <v>696.89599999999996</v>
      </c>
      <c r="BL192" s="16" t="s">
        <v>173</v>
      </c>
      <c r="BM192" s="162" t="s">
        <v>2083</v>
      </c>
    </row>
    <row r="193" spans="1:65" s="13" customFormat="1" ht="11.25">
      <c r="B193" s="165"/>
      <c r="D193" s="166" t="s">
        <v>175</v>
      </c>
      <c r="E193" s="167" t="s">
        <v>1</v>
      </c>
      <c r="F193" s="168" t="s">
        <v>2084</v>
      </c>
      <c r="H193" s="169">
        <v>0.26880000000000004</v>
      </c>
      <c r="L193" s="165"/>
      <c r="M193" s="170"/>
      <c r="N193" s="171"/>
      <c r="O193" s="171"/>
      <c r="P193" s="171"/>
      <c r="Q193" s="171"/>
      <c r="R193" s="171"/>
      <c r="S193" s="171"/>
      <c r="T193" s="172"/>
      <c r="AT193" s="167" t="s">
        <v>175</v>
      </c>
      <c r="AU193" s="167" t="s">
        <v>84</v>
      </c>
      <c r="AV193" s="13" t="s">
        <v>84</v>
      </c>
      <c r="AW193" s="13" t="s">
        <v>29</v>
      </c>
      <c r="AX193" s="13" t="s">
        <v>71</v>
      </c>
      <c r="AY193" s="167" t="s">
        <v>167</v>
      </c>
    </row>
    <row r="194" spans="1:65" s="13" customFormat="1" ht="11.25">
      <c r="B194" s="165"/>
      <c r="D194" s="166" t="s">
        <v>175</v>
      </c>
      <c r="E194" s="167" t="s">
        <v>1</v>
      </c>
      <c r="F194" s="168" t="s">
        <v>2085</v>
      </c>
      <c r="H194" s="169">
        <v>9.240000000000001E-2</v>
      </c>
      <c r="L194" s="165"/>
      <c r="M194" s="170"/>
      <c r="N194" s="171"/>
      <c r="O194" s="171"/>
      <c r="P194" s="171"/>
      <c r="Q194" s="171"/>
      <c r="R194" s="171"/>
      <c r="S194" s="171"/>
      <c r="T194" s="172"/>
      <c r="AT194" s="167" t="s">
        <v>175</v>
      </c>
      <c r="AU194" s="167" t="s">
        <v>84</v>
      </c>
      <c r="AV194" s="13" t="s">
        <v>84</v>
      </c>
      <c r="AW194" s="13" t="s">
        <v>29</v>
      </c>
      <c r="AX194" s="13" t="s">
        <v>71</v>
      </c>
      <c r="AY194" s="167" t="s">
        <v>167</v>
      </c>
    </row>
    <row r="195" spans="1:65" s="14" customFormat="1" ht="11.25">
      <c r="B195" s="173"/>
      <c r="D195" s="166" t="s">
        <v>175</v>
      </c>
      <c r="E195" s="174" t="s">
        <v>1</v>
      </c>
      <c r="F195" s="175" t="s">
        <v>178</v>
      </c>
      <c r="H195" s="176">
        <v>0.36120000000000008</v>
      </c>
      <c r="L195" s="173"/>
      <c r="M195" s="177"/>
      <c r="N195" s="178"/>
      <c r="O195" s="178"/>
      <c r="P195" s="178"/>
      <c r="Q195" s="178"/>
      <c r="R195" s="178"/>
      <c r="S195" s="178"/>
      <c r="T195" s="179"/>
      <c r="AT195" s="174" t="s">
        <v>175</v>
      </c>
      <c r="AU195" s="174" t="s">
        <v>84</v>
      </c>
      <c r="AV195" s="14" t="s">
        <v>173</v>
      </c>
      <c r="AW195" s="14" t="s">
        <v>29</v>
      </c>
      <c r="AX195" s="14" t="s">
        <v>78</v>
      </c>
      <c r="AY195" s="174" t="s">
        <v>167</v>
      </c>
    </row>
    <row r="196" spans="1:65" s="2" customFormat="1" ht="21.75" customHeight="1">
      <c r="A196" s="28"/>
      <c r="B196" s="151"/>
      <c r="C196" s="152" t="s">
        <v>257</v>
      </c>
      <c r="D196" s="152" t="s">
        <v>169</v>
      </c>
      <c r="E196" s="153" t="s">
        <v>2086</v>
      </c>
      <c r="F196" s="154" t="s">
        <v>2087</v>
      </c>
      <c r="G196" s="155" t="s">
        <v>212</v>
      </c>
      <c r="H196" s="156">
        <v>8.0250000000000004</v>
      </c>
      <c r="I196" s="156">
        <v>29.181999999999999</v>
      </c>
      <c r="J196" s="156">
        <f>ROUND(I196*H196,3)</f>
        <v>234.18600000000001</v>
      </c>
      <c r="K196" s="157"/>
      <c r="L196" s="29"/>
      <c r="M196" s="158" t="s">
        <v>1</v>
      </c>
      <c r="N196" s="159" t="s">
        <v>37</v>
      </c>
      <c r="O196" s="160">
        <v>0.44090000000000001</v>
      </c>
      <c r="P196" s="160">
        <f>O196*H196</f>
        <v>3.5382225000000003</v>
      </c>
      <c r="Q196" s="160">
        <v>0.10778</v>
      </c>
      <c r="R196" s="160">
        <f>Q196*H196</f>
        <v>0.86493450000000005</v>
      </c>
      <c r="S196" s="160">
        <v>0</v>
      </c>
      <c r="T196" s="161">
        <f>S196*H196</f>
        <v>0</v>
      </c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R196" s="162" t="s">
        <v>173</v>
      </c>
      <c r="AT196" s="162" t="s">
        <v>169</v>
      </c>
      <c r="AU196" s="162" t="s">
        <v>84</v>
      </c>
      <c r="AY196" s="16" t="s">
        <v>167</v>
      </c>
      <c r="BE196" s="163">
        <f>IF(N196="základná",J196,0)</f>
        <v>0</v>
      </c>
      <c r="BF196" s="163">
        <f>IF(N196="znížená",J196,0)</f>
        <v>234.18600000000001</v>
      </c>
      <c r="BG196" s="163">
        <f>IF(N196="zákl. prenesená",J196,0)</f>
        <v>0</v>
      </c>
      <c r="BH196" s="163">
        <f>IF(N196="zníž. prenesená",J196,0)</f>
        <v>0</v>
      </c>
      <c r="BI196" s="163">
        <f>IF(N196="nulová",J196,0)</f>
        <v>0</v>
      </c>
      <c r="BJ196" s="16" t="s">
        <v>84</v>
      </c>
      <c r="BK196" s="164">
        <f>ROUND(I196*H196,3)</f>
        <v>234.18600000000001</v>
      </c>
      <c r="BL196" s="16" t="s">
        <v>173</v>
      </c>
      <c r="BM196" s="162" t="s">
        <v>2088</v>
      </c>
    </row>
    <row r="197" spans="1:65" s="13" customFormat="1" ht="11.25">
      <c r="B197" s="165"/>
      <c r="D197" s="166" t="s">
        <v>175</v>
      </c>
      <c r="E197" s="167" t="s">
        <v>1</v>
      </c>
      <c r="F197" s="168" t="s">
        <v>2089</v>
      </c>
      <c r="H197" s="169">
        <v>8.0250000000000004</v>
      </c>
      <c r="L197" s="165"/>
      <c r="M197" s="170"/>
      <c r="N197" s="171"/>
      <c r="O197" s="171"/>
      <c r="P197" s="171"/>
      <c r="Q197" s="171"/>
      <c r="R197" s="171"/>
      <c r="S197" s="171"/>
      <c r="T197" s="172"/>
      <c r="AT197" s="167" t="s">
        <v>175</v>
      </c>
      <c r="AU197" s="167" t="s">
        <v>84</v>
      </c>
      <c r="AV197" s="13" t="s">
        <v>84</v>
      </c>
      <c r="AW197" s="13" t="s">
        <v>29</v>
      </c>
      <c r="AX197" s="13" t="s">
        <v>78</v>
      </c>
      <c r="AY197" s="167" t="s">
        <v>167</v>
      </c>
    </row>
    <row r="198" spans="1:65" s="12" customFormat="1" ht="22.9" customHeight="1">
      <c r="B198" s="139"/>
      <c r="D198" s="140" t="s">
        <v>70</v>
      </c>
      <c r="E198" s="149" t="s">
        <v>173</v>
      </c>
      <c r="F198" s="149" t="s">
        <v>313</v>
      </c>
      <c r="J198" s="150">
        <f>BK198</f>
        <v>1237.5109999999997</v>
      </c>
      <c r="L198" s="139"/>
      <c r="M198" s="143"/>
      <c r="N198" s="144"/>
      <c r="O198" s="144"/>
      <c r="P198" s="145">
        <f>SUM(P199:P207)</f>
        <v>17.19197097</v>
      </c>
      <c r="Q198" s="144"/>
      <c r="R198" s="145">
        <f>SUM(R199:R207)</f>
        <v>7.9060812854999991</v>
      </c>
      <c r="S198" s="144"/>
      <c r="T198" s="146">
        <f>SUM(T199:T207)</f>
        <v>0</v>
      </c>
      <c r="AR198" s="140" t="s">
        <v>78</v>
      </c>
      <c r="AT198" s="147" t="s">
        <v>70</v>
      </c>
      <c r="AU198" s="147" t="s">
        <v>78</v>
      </c>
      <c r="AY198" s="140" t="s">
        <v>167</v>
      </c>
      <c r="BK198" s="148">
        <f>SUM(BK199:BK207)</f>
        <v>1237.5109999999997</v>
      </c>
    </row>
    <row r="199" spans="1:65" s="2" customFormat="1" ht="21.75" customHeight="1">
      <c r="A199" s="28"/>
      <c r="B199" s="151"/>
      <c r="C199" s="152" t="s">
        <v>270</v>
      </c>
      <c r="D199" s="152" t="s">
        <v>169</v>
      </c>
      <c r="E199" s="153" t="s">
        <v>315</v>
      </c>
      <c r="F199" s="154" t="s">
        <v>316</v>
      </c>
      <c r="G199" s="155" t="s">
        <v>294</v>
      </c>
      <c r="H199" s="156">
        <v>0.438</v>
      </c>
      <c r="I199" s="156">
        <v>252.59800000000001</v>
      </c>
      <c r="J199" s="156">
        <f>ROUND(I199*H199,3)</f>
        <v>110.63800000000001</v>
      </c>
      <c r="K199" s="157"/>
      <c r="L199" s="29"/>
      <c r="M199" s="158" t="s">
        <v>1</v>
      </c>
      <c r="N199" s="159" t="s">
        <v>37</v>
      </c>
      <c r="O199" s="160">
        <v>16.757999999999999</v>
      </c>
      <c r="P199" s="160">
        <f>O199*H199</f>
        <v>7.3400039999999995</v>
      </c>
      <c r="Q199" s="160">
        <v>1.228225E-2</v>
      </c>
      <c r="R199" s="160">
        <f>Q199*H199</f>
        <v>5.3796254999999996E-3</v>
      </c>
      <c r="S199" s="160">
        <v>0</v>
      </c>
      <c r="T199" s="161">
        <f>S199*H199</f>
        <v>0</v>
      </c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R199" s="162" t="s">
        <v>173</v>
      </c>
      <c r="AT199" s="162" t="s">
        <v>169</v>
      </c>
      <c r="AU199" s="162" t="s">
        <v>84</v>
      </c>
      <c r="AY199" s="16" t="s">
        <v>167</v>
      </c>
      <c r="BE199" s="163">
        <f>IF(N199="základná",J199,0)</f>
        <v>0</v>
      </c>
      <c r="BF199" s="163">
        <f>IF(N199="znížená",J199,0)</f>
        <v>110.63800000000001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6" t="s">
        <v>84</v>
      </c>
      <c r="BK199" s="164">
        <f>ROUND(I199*H199,3)</f>
        <v>110.63800000000001</v>
      </c>
      <c r="BL199" s="16" t="s">
        <v>173</v>
      </c>
      <c r="BM199" s="162" t="s">
        <v>2090</v>
      </c>
    </row>
    <row r="200" spans="1:65" s="2" customFormat="1" ht="16.5" customHeight="1">
      <c r="A200" s="28"/>
      <c r="B200" s="151"/>
      <c r="C200" s="180" t="s">
        <v>282</v>
      </c>
      <c r="D200" s="180" t="s">
        <v>209</v>
      </c>
      <c r="E200" s="181" t="s">
        <v>2091</v>
      </c>
      <c r="F200" s="182" t="s">
        <v>2092</v>
      </c>
      <c r="G200" s="183" t="s">
        <v>294</v>
      </c>
      <c r="H200" s="184">
        <v>0.438</v>
      </c>
      <c r="I200" s="184">
        <v>933.34799999999996</v>
      </c>
      <c r="J200" s="184">
        <f>ROUND(I200*H200,3)</f>
        <v>408.80599999999998</v>
      </c>
      <c r="K200" s="185"/>
      <c r="L200" s="186"/>
      <c r="M200" s="187" t="s">
        <v>1</v>
      </c>
      <c r="N200" s="188" t="s">
        <v>37</v>
      </c>
      <c r="O200" s="160">
        <v>0</v>
      </c>
      <c r="P200" s="160">
        <f>O200*H200</f>
        <v>0</v>
      </c>
      <c r="Q200" s="160">
        <v>8.5000000000000006E-2</v>
      </c>
      <c r="R200" s="160">
        <f>Q200*H200</f>
        <v>3.7230000000000006E-2</v>
      </c>
      <c r="S200" s="160">
        <v>0</v>
      </c>
      <c r="T200" s="161">
        <f>S200*H200</f>
        <v>0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R200" s="162" t="s">
        <v>213</v>
      </c>
      <c r="AT200" s="162" t="s">
        <v>209</v>
      </c>
      <c r="AU200" s="162" t="s">
        <v>84</v>
      </c>
      <c r="AY200" s="16" t="s">
        <v>167</v>
      </c>
      <c r="BE200" s="163">
        <f>IF(N200="základná",J200,0)</f>
        <v>0</v>
      </c>
      <c r="BF200" s="163">
        <f>IF(N200="znížená",J200,0)</f>
        <v>408.80599999999998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6" t="s">
        <v>84</v>
      </c>
      <c r="BK200" s="164">
        <f>ROUND(I200*H200,3)</f>
        <v>408.80599999999998</v>
      </c>
      <c r="BL200" s="16" t="s">
        <v>173</v>
      </c>
      <c r="BM200" s="162" t="s">
        <v>2093</v>
      </c>
    </row>
    <row r="201" spans="1:65" s="2" customFormat="1" ht="21.75" customHeight="1">
      <c r="A201" s="28"/>
      <c r="B201" s="151"/>
      <c r="C201" s="152" t="s">
        <v>286</v>
      </c>
      <c r="D201" s="152" t="s">
        <v>169</v>
      </c>
      <c r="E201" s="153" t="s">
        <v>2094</v>
      </c>
      <c r="F201" s="154" t="s">
        <v>2095</v>
      </c>
      <c r="G201" s="155" t="s">
        <v>172</v>
      </c>
      <c r="H201" s="156">
        <v>3.4649999999999999</v>
      </c>
      <c r="I201" s="156">
        <v>170.32599999999999</v>
      </c>
      <c r="J201" s="156">
        <f>ROUND(I201*H201,3)</f>
        <v>590.17999999999995</v>
      </c>
      <c r="K201" s="157"/>
      <c r="L201" s="29"/>
      <c r="M201" s="158" t="s">
        <v>1</v>
      </c>
      <c r="N201" s="159" t="s">
        <v>37</v>
      </c>
      <c r="O201" s="160">
        <v>2.6282899999999998</v>
      </c>
      <c r="P201" s="160">
        <f>O201*H201</f>
        <v>9.1070248499999984</v>
      </c>
      <c r="Q201" s="160">
        <v>2.2405599999999999</v>
      </c>
      <c r="R201" s="160">
        <f>Q201*H201</f>
        <v>7.7635403999999992</v>
      </c>
      <c r="S201" s="160">
        <v>0</v>
      </c>
      <c r="T201" s="161">
        <f>S201*H201</f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62" t="s">
        <v>173</v>
      </c>
      <c r="AT201" s="162" t="s">
        <v>169</v>
      </c>
      <c r="AU201" s="162" t="s">
        <v>84</v>
      </c>
      <c r="AY201" s="16" t="s">
        <v>167</v>
      </c>
      <c r="BE201" s="163">
        <f>IF(N201="základná",J201,0)</f>
        <v>0</v>
      </c>
      <c r="BF201" s="163">
        <f>IF(N201="znížená",J201,0)</f>
        <v>590.17999999999995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6" t="s">
        <v>84</v>
      </c>
      <c r="BK201" s="164">
        <f>ROUND(I201*H201,3)</f>
        <v>590.17999999999995</v>
      </c>
      <c r="BL201" s="16" t="s">
        <v>173</v>
      </c>
      <c r="BM201" s="162" t="s">
        <v>2096</v>
      </c>
    </row>
    <row r="202" spans="1:65" s="13" customFormat="1" ht="11.25">
      <c r="B202" s="165"/>
      <c r="D202" s="166" t="s">
        <v>175</v>
      </c>
      <c r="E202" s="167" t="s">
        <v>1</v>
      </c>
      <c r="F202" s="168" t="s">
        <v>2097</v>
      </c>
      <c r="H202" s="169">
        <v>1.8314999999999999</v>
      </c>
      <c r="L202" s="165"/>
      <c r="M202" s="170"/>
      <c r="N202" s="171"/>
      <c r="O202" s="171"/>
      <c r="P202" s="171"/>
      <c r="Q202" s="171"/>
      <c r="R202" s="171"/>
      <c r="S202" s="171"/>
      <c r="T202" s="172"/>
      <c r="AT202" s="167" t="s">
        <v>175</v>
      </c>
      <c r="AU202" s="167" t="s">
        <v>84</v>
      </c>
      <c r="AV202" s="13" t="s">
        <v>84</v>
      </c>
      <c r="AW202" s="13" t="s">
        <v>29</v>
      </c>
      <c r="AX202" s="13" t="s">
        <v>71</v>
      </c>
      <c r="AY202" s="167" t="s">
        <v>167</v>
      </c>
    </row>
    <row r="203" spans="1:65" s="13" customFormat="1" ht="11.25">
      <c r="B203" s="165"/>
      <c r="D203" s="166" t="s">
        <v>175</v>
      </c>
      <c r="E203" s="167" t="s">
        <v>1</v>
      </c>
      <c r="F203" s="168" t="s">
        <v>2098</v>
      </c>
      <c r="H203" s="169">
        <v>1.0831500000000001</v>
      </c>
      <c r="L203" s="165"/>
      <c r="M203" s="170"/>
      <c r="N203" s="171"/>
      <c r="O203" s="171"/>
      <c r="P203" s="171"/>
      <c r="Q203" s="171"/>
      <c r="R203" s="171"/>
      <c r="S203" s="171"/>
      <c r="T203" s="172"/>
      <c r="AT203" s="167" t="s">
        <v>175</v>
      </c>
      <c r="AU203" s="167" t="s">
        <v>84</v>
      </c>
      <c r="AV203" s="13" t="s">
        <v>84</v>
      </c>
      <c r="AW203" s="13" t="s">
        <v>29</v>
      </c>
      <c r="AX203" s="13" t="s">
        <v>71</v>
      </c>
      <c r="AY203" s="167" t="s">
        <v>167</v>
      </c>
    </row>
    <row r="204" spans="1:65" s="13" customFormat="1" ht="11.25">
      <c r="B204" s="165"/>
      <c r="D204" s="166" t="s">
        <v>175</v>
      </c>
      <c r="E204" s="167" t="s">
        <v>1</v>
      </c>
      <c r="F204" s="168" t="s">
        <v>2099</v>
      </c>
      <c r="H204" s="169">
        <v>0.55000000000000004</v>
      </c>
      <c r="L204" s="165"/>
      <c r="M204" s="170"/>
      <c r="N204" s="171"/>
      <c r="O204" s="171"/>
      <c r="P204" s="171"/>
      <c r="Q204" s="171"/>
      <c r="R204" s="171"/>
      <c r="S204" s="171"/>
      <c r="T204" s="172"/>
      <c r="AT204" s="167" t="s">
        <v>175</v>
      </c>
      <c r="AU204" s="167" t="s">
        <v>84</v>
      </c>
      <c r="AV204" s="13" t="s">
        <v>84</v>
      </c>
      <c r="AW204" s="13" t="s">
        <v>29</v>
      </c>
      <c r="AX204" s="13" t="s">
        <v>71</v>
      </c>
      <c r="AY204" s="167" t="s">
        <v>167</v>
      </c>
    </row>
    <row r="205" spans="1:65" s="14" customFormat="1" ht="11.25">
      <c r="B205" s="173"/>
      <c r="D205" s="166" t="s">
        <v>175</v>
      </c>
      <c r="E205" s="174" t="s">
        <v>1</v>
      </c>
      <c r="F205" s="175" t="s">
        <v>178</v>
      </c>
      <c r="H205" s="176">
        <v>3.4646499999999998</v>
      </c>
      <c r="L205" s="173"/>
      <c r="M205" s="177"/>
      <c r="N205" s="178"/>
      <c r="O205" s="178"/>
      <c r="P205" s="178"/>
      <c r="Q205" s="178"/>
      <c r="R205" s="178"/>
      <c r="S205" s="178"/>
      <c r="T205" s="179"/>
      <c r="AT205" s="174" t="s">
        <v>175</v>
      </c>
      <c r="AU205" s="174" t="s">
        <v>84</v>
      </c>
      <c r="AV205" s="14" t="s">
        <v>173</v>
      </c>
      <c r="AW205" s="14" t="s">
        <v>29</v>
      </c>
      <c r="AX205" s="14" t="s">
        <v>78</v>
      </c>
      <c r="AY205" s="174" t="s">
        <v>167</v>
      </c>
    </row>
    <row r="206" spans="1:65" s="2" customFormat="1" ht="33" customHeight="1">
      <c r="A206" s="28"/>
      <c r="B206" s="151"/>
      <c r="C206" s="152" t="s">
        <v>291</v>
      </c>
      <c r="D206" s="152" t="s">
        <v>169</v>
      </c>
      <c r="E206" s="153" t="s">
        <v>2100</v>
      </c>
      <c r="F206" s="154" t="s">
        <v>2101</v>
      </c>
      <c r="G206" s="155" t="s">
        <v>212</v>
      </c>
      <c r="H206" s="156">
        <v>15.938000000000001</v>
      </c>
      <c r="I206" s="156">
        <v>8.0239999999999991</v>
      </c>
      <c r="J206" s="156">
        <f>ROUND(I206*H206,3)</f>
        <v>127.887</v>
      </c>
      <c r="K206" s="157"/>
      <c r="L206" s="29"/>
      <c r="M206" s="158" t="s">
        <v>1</v>
      </c>
      <c r="N206" s="159" t="s">
        <v>37</v>
      </c>
      <c r="O206" s="160">
        <v>4.6739999999999997E-2</v>
      </c>
      <c r="P206" s="160">
        <f>O206*H206</f>
        <v>0.74494211999999993</v>
      </c>
      <c r="Q206" s="160">
        <v>6.2700000000000004E-3</v>
      </c>
      <c r="R206" s="160">
        <f>Q206*H206</f>
        <v>9.9931260000000008E-2</v>
      </c>
      <c r="S206" s="160">
        <v>0</v>
      </c>
      <c r="T206" s="161">
        <f>S206*H206</f>
        <v>0</v>
      </c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R206" s="162" t="s">
        <v>173</v>
      </c>
      <c r="AT206" s="162" t="s">
        <v>169</v>
      </c>
      <c r="AU206" s="162" t="s">
        <v>84</v>
      </c>
      <c r="AY206" s="16" t="s">
        <v>167</v>
      </c>
      <c r="BE206" s="163">
        <f>IF(N206="základná",J206,0)</f>
        <v>0</v>
      </c>
      <c r="BF206" s="163">
        <f>IF(N206="znížená",J206,0)</f>
        <v>127.887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6" t="s">
        <v>84</v>
      </c>
      <c r="BK206" s="164">
        <f>ROUND(I206*H206,3)</f>
        <v>127.887</v>
      </c>
      <c r="BL206" s="16" t="s">
        <v>173</v>
      </c>
      <c r="BM206" s="162" t="s">
        <v>2102</v>
      </c>
    </row>
    <row r="207" spans="1:65" s="13" customFormat="1" ht="11.25">
      <c r="B207" s="165"/>
      <c r="D207" s="166" t="s">
        <v>175</v>
      </c>
      <c r="E207" s="167" t="s">
        <v>1</v>
      </c>
      <c r="F207" s="168" t="s">
        <v>2103</v>
      </c>
      <c r="H207" s="169">
        <v>15.9375</v>
      </c>
      <c r="L207" s="165"/>
      <c r="M207" s="170"/>
      <c r="N207" s="171"/>
      <c r="O207" s="171"/>
      <c r="P207" s="171"/>
      <c r="Q207" s="171"/>
      <c r="R207" s="171"/>
      <c r="S207" s="171"/>
      <c r="T207" s="172"/>
      <c r="AT207" s="167" t="s">
        <v>175</v>
      </c>
      <c r="AU207" s="167" t="s">
        <v>84</v>
      </c>
      <c r="AV207" s="13" t="s">
        <v>84</v>
      </c>
      <c r="AW207" s="13" t="s">
        <v>29</v>
      </c>
      <c r="AX207" s="13" t="s">
        <v>78</v>
      </c>
      <c r="AY207" s="167" t="s">
        <v>167</v>
      </c>
    </row>
    <row r="208" spans="1:65" s="12" customFormat="1" ht="22.9" customHeight="1">
      <c r="B208" s="139"/>
      <c r="D208" s="140" t="s">
        <v>70</v>
      </c>
      <c r="E208" s="149" t="s">
        <v>201</v>
      </c>
      <c r="F208" s="149" t="s">
        <v>346</v>
      </c>
      <c r="J208" s="150">
        <f>BK208</f>
        <v>6709.2070000000003</v>
      </c>
      <c r="L208" s="139"/>
      <c r="M208" s="143"/>
      <c r="N208" s="144"/>
      <c r="O208" s="144"/>
      <c r="P208" s="145">
        <f>SUM(P209:P220)</f>
        <v>118.62774009999998</v>
      </c>
      <c r="Q208" s="144"/>
      <c r="R208" s="145">
        <f>SUM(R209:R220)</f>
        <v>1.5826035000000001</v>
      </c>
      <c r="S208" s="144"/>
      <c r="T208" s="146">
        <f>SUM(T209:T220)</f>
        <v>0</v>
      </c>
      <c r="AR208" s="140" t="s">
        <v>78</v>
      </c>
      <c r="AT208" s="147" t="s">
        <v>70</v>
      </c>
      <c r="AU208" s="147" t="s">
        <v>78</v>
      </c>
      <c r="AY208" s="140" t="s">
        <v>167</v>
      </c>
      <c r="BK208" s="148">
        <f>SUM(BK209:BK220)</f>
        <v>6709.2070000000003</v>
      </c>
    </row>
    <row r="209" spans="1:65" s="2" customFormat="1" ht="21.75" customHeight="1">
      <c r="A209" s="28"/>
      <c r="B209" s="151"/>
      <c r="C209" s="152" t="s">
        <v>7</v>
      </c>
      <c r="D209" s="152" t="s">
        <v>169</v>
      </c>
      <c r="E209" s="153" t="s">
        <v>2104</v>
      </c>
      <c r="F209" s="154" t="s">
        <v>2105</v>
      </c>
      <c r="G209" s="155" t="s">
        <v>212</v>
      </c>
      <c r="H209" s="156">
        <v>8.5500000000000007</v>
      </c>
      <c r="I209" s="156">
        <v>7.2969999999999997</v>
      </c>
      <c r="J209" s="156">
        <f>ROUND(I209*H209,3)</f>
        <v>62.389000000000003</v>
      </c>
      <c r="K209" s="157"/>
      <c r="L209" s="29"/>
      <c r="M209" s="158" t="s">
        <v>1</v>
      </c>
      <c r="N209" s="159" t="s">
        <v>37</v>
      </c>
      <c r="O209" s="160">
        <v>0.27831</v>
      </c>
      <c r="P209" s="160">
        <f>O209*H209</f>
        <v>2.3795505000000001</v>
      </c>
      <c r="Q209" s="160">
        <v>8.9300000000000004E-3</v>
      </c>
      <c r="R209" s="160">
        <f>Q209*H209</f>
        <v>7.6351500000000017E-2</v>
      </c>
      <c r="S209" s="160">
        <v>0</v>
      </c>
      <c r="T209" s="161">
        <f>S209*H209</f>
        <v>0</v>
      </c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R209" s="162" t="s">
        <v>173</v>
      </c>
      <c r="AT209" s="162" t="s">
        <v>169</v>
      </c>
      <c r="AU209" s="162" t="s">
        <v>84</v>
      </c>
      <c r="AY209" s="16" t="s">
        <v>167</v>
      </c>
      <c r="BE209" s="163">
        <f>IF(N209="základná",J209,0)</f>
        <v>0</v>
      </c>
      <c r="BF209" s="163">
        <f>IF(N209="znížená",J209,0)</f>
        <v>62.389000000000003</v>
      </c>
      <c r="BG209" s="163">
        <f>IF(N209="zákl. prenesená",J209,0)</f>
        <v>0</v>
      </c>
      <c r="BH209" s="163">
        <f>IF(N209="zníž. prenesená",J209,0)</f>
        <v>0</v>
      </c>
      <c r="BI209" s="163">
        <f>IF(N209="nulová",J209,0)</f>
        <v>0</v>
      </c>
      <c r="BJ209" s="16" t="s">
        <v>84</v>
      </c>
      <c r="BK209" s="164">
        <f>ROUND(I209*H209,3)</f>
        <v>62.389000000000003</v>
      </c>
      <c r="BL209" s="16" t="s">
        <v>173</v>
      </c>
      <c r="BM209" s="162" t="s">
        <v>2106</v>
      </c>
    </row>
    <row r="210" spans="1:65" s="2" customFormat="1" ht="21.75" customHeight="1">
      <c r="A210" s="28"/>
      <c r="B210" s="151"/>
      <c r="C210" s="152" t="s">
        <v>301</v>
      </c>
      <c r="D210" s="152" t="s">
        <v>169</v>
      </c>
      <c r="E210" s="153" t="s">
        <v>352</v>
      </c>
      <c r="F210" s="154" t="s">
        <v>2107</v>
      </c>
      <c r="G210" s="155" t="s">
        <v>212</v>
      </c>
      <c r="H210" s="156">
        <v>8.5500000000000007</v>
      </c>
      <c r="I210" s="156">
        <v>4.9470000000000001</v>
      </c>
      <c r="J210" s="156">
        <f>ROUND(I210*H210,3)</f>
        <v>42.296999999999997</v>
      </c>
      <c r="K210" s="157"/>
      <c r="L210" s="29"/>
      <c r="M210" s="158" t="s">
        <v>1</v>
      </c>
      <c r="N210" s="159" t="s">
        <v>37</v>
      </c>
      <c r="O210" s="160">
        <v>0.11118</v>
      </c>
      <c r="P210" s="160">
        <f>O210*H210</f>
        <v>0.95058900000000013</v>
      </c>
      <c r="Q210" s="160">
        <v>4.15E-3</v>
      </c>
      <c r="R210" s="160">
        <f>Q210*H210</f>
        <v>3.54825E-2</v>
      </c>
      <c r="S210" s="160">
        <v>0</v>
      </c>
      <c r="T210" s="161">
        <f>S210*H210</f>
        <v>0</v>
      </c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R210" s="162" t="s">
        <v>173</v>
      </c>
      <c r="AT210" s="162" t="s">
        <v>169</v>
      </c>
      <c r="AU210" s="162" t="s">
        <v>84</v>
      </c>
      <c r="AY210" s="16" t="s">
        <v>167</v>
      </c>
      <c r="BE210" s="163">
        <f>IF(N210="základná",J210,0)</f>
        <v>0</v>
      </c>
      <c r="BF210" s="163">
        <f>IF(N210="znížená",J210,0)</f>
        <v>42.296999999999997</v>
      </c>
      <c r="BG210" s="163">
        <f>IF(N210="zákl. prenesená",J210,0)</f>
        <v>0</v>
      </c>
      <c r="BH210" s="163">
        <f>IF(N210="zníž. prenesená",J210,0)</f>
        <v>0</v>
      </c>
      <c r="BI210" s="163">
        <f>IF(N210="nulová",J210,0)</f>
        <v>0</v>
      </c>
      <c r="BJ210" s="16" t="s">
        <v>84</v>
      </c>
      <c r="BK210" s="164">
        <f>ROUND(I210*H210,3)</f>
        <v>42.296999999999997</v>
      </c>
      <c r="BL210" s="16" t="s">
        <v>173</v>
      </c>
      <c r="BM210" s="162" t="s">
        <v>2108</v>
      </c>
    </row>
    <row r="211" spans="1:65" s="2" customFormat="1" ht="21.75" customHeight="1">
      <c r="A211" s="28"/>
      <c r="B211" s="151"/>
      <c r="C211" s="152" t="s">
        <v>307</v>
      </c>
      <c r="D211" s="152" t="s">
        <v>169</v>
      </c>
      <c r="E211" s="153" t="s">
        <v>363</v>
      </c>
      <c r="F211" s="154" t="s">
        <v>364</v>
      </c>
      <c r="G211" s="155" t="s">
        <v>212</v>
      </c>
      <c r="H211" s="156">
        <v>82.8</v>
      </c>
      <c r="I211" s="156">
        <v>16.364000000000001</v>
      </c>
      <c r="J211" s="156">
        <f>ROUND(I211*H211,3)</f>
        <v>1354.9390000000001</v>
      </c>
      <c r="K211" s="157"/>
      <c r="L211" s="29"/>
      <c r="M211" s="158" t="s">
        <v>1</v>
      </c>
      <c r="N211" s="159" t="s">
        <v>37</v>
      </c>
      <c r="O211" s="160">
        <v>0.4</v>
      </c>
      <c r="P211" s="160">
        <f>O211*H211</f>
        <v>33.119999999999997</v>
      </c>
      <c r="Q211" s="160">
        <v>2.4499999999999999E-3</v>
      </c>
      <c r="R211" s="160">
        <f>Q211*H211</f>
        <v>0.20285999999999998</v>
      </c>
      <c r="S211" s="160">
        <v>0</v>
      </c>
      <c r="T211" s="161">
        <f>S211*H211</f>
        <v>0</v>
      </c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R211" s="162" t="s">
        <v>173</v>
      </c>
      <c r="AT211" s="162" t="s">
        <v>169</v>
      </c>
      <c r="AU211" s="162" t="s">
        <v>84</v>
      </c>
      <c r="AY211" s="16" t="s">
        <v>167</v>
      </c>
      <c r="BE211" s="163">
        <f>IF(N211="základná",J211,0)</f>
        <v>0</v>
      </c>
      <c r="BF211" s="163">
        <f>IF(N211="znížená",J211,0)</f>
        <v>1354.9390000000001</v>
      </c>
      <c r="BG211" s="163">
        <f>IF(N211="zákl. prenesená",J211,0)</f>
        <v>0</v>
      </c>
      <c r="BH211" s="163">
        <f>IF(N211="zníž. prenesená",J211,0)</f>
        <v>0</v>
      </c>
      <c r="BI211" s="163">
        <f>IF(N211="nulová",J211,0)</f>
        <v>0</v>
      </c>
      <c r="BJ211" s="16" t="s">
        <v>84</v>
      </c>
      <c r="BK211" s="164">
        <f>ROUND(I211*H211,3)</f>
        <v>1354.9390000000001</v>
      </c>
      <c r="BL211" s="16" t="s">
        <v>173</v>
      </c>
      <c r="BM211" s="162" t="s">
        <v>2109</v>
      </c>
    </row>
    <row r="212" spans="1:65" s="13" customFormat="1" ht="11.25">
      <c r="B212" s="165"/>
      <c r="D212" s="166" t="s">
        <v>175</v>
      </c>
      <c r="E212" s="167" t="s">
        <v>1</v>
      </c>
      <c r="F212" s="168" t="s">
        <v>367</v>
      </c>
      <c r="H212" s="169">
        <v>74.550000000000011</v>
      </c>
      <c r="L212" s="165"/>
      <c r="M212" s="170"/>
      <c r="N212" s="171"/>
      <c r="O212" s="171"/>
      <c r="P212" s="171"/>
      <c r="Q212" s="171"/>
      <c r="R212" s="171"/>
      <c r="S212" s="171"/>
      <c r="T212" s="172"/>
      <c r="AT212" s="167" t="s">
        <v>175</v>
      </c>
      <c r="AU212" s="167" t="s">
        <v>84</v>
      </c>
      <c r="AV212" s="13" t="s">
        <v>84</v>
      </c>
      <c r="AW212" s="13" t="s">
        <v>29</v>
      </c>
      <c r="AX212" s="13" t="s">
        <v>71</v>
      </c>
      <c r="AY212" s="167" t="s">
        <v>167</v>
      </c>
    </row>
    <row r="213" spans="1:65" s="13" customFormat="1" ht="11.25">
      <c r="B213" s="165"/>
      <c r="D213" s="166" t="s">
        <v>175</v>
      </c>
      <c r="E213" s="167" t="s">
        <v>1</v>
      </c>
      <c r="F213" s="168" t="s">
        <v>2110</v>
      </c>
      <c r="H213" s="169">
        <v>8.25</v>
      </c>
      <c r="L213" s="165"/>
      <c r="M213" s="170"/>
      <c r="N213" s="171"/>
      <c r="O213" s="171"/>
      <c r="P213" s="171"/>
      <c r="Q213" s="171"/>
      <c r="R213" s="171"/>
      <c r="S213" s="171"/>
      <c r="T213" s="172"/>
      <c r="AT213" s="167" t="s">
        <v>175</v>
      </c>
      <c r="AU213" s="167" t="s">
        <v>84</v>
      </c>
      <c r="AV213" s="13" t="s">
        <v>84</v>
      </c>
      <c r="AW213" s="13" t="s">
        <v>29</v>
      </c>
      <c r="AX213" s="13" t="s">
        <v>71</v>
      </c>
      <c r="AY213" s="167" t="s">
        <v>167</v>
      </c>
    </row>
    <row r="214" spans="1:65" s="14" customFormat="1" ht="11.25">
      <c r="B214" s="173"/>
      <c r="D214" s="166" t="s">
        <v>175</v>
      </c>
      <c r="E214" s="174" t="s">
        <v>1</v>
      </c>
      <c r="F214" s="175" t="s">
        <v>178</v>
      </c>
      <c r="H214" s="176">
        <v>82.800000000000011</v>
      </c>
      <c r="L214" s="173"/>
      <c r="M214" s="177"/>
      <c r="N214" s="178"/>
      <c r="O214" s="178"/>
      <c r="P214" s="178"/>
      <c r="Q214" s="178"/>
      <c r="R214" s="178"/>
      <c r="S214" s="178"/>
      <c r="T214" s="179"/>
      <c r="AT214" s="174" t="s">
        <v>175</v>
      </c>
      <c r="AU214" s="174" t="s">
        <v>84</v>
      </c>
      <c r="AV214" s="14" t="s">
        <v>173</v>
      </c>
      <c r="AW214" s="14" t="s">
        <v>29</v>
      </c>
      <c r="AX214" s="14" t="s">
        <v>78</v>
      </c>
      <c r="AY214" s="174" t="s">
        <v>167</v>
      </c>
    </row>
    <row r="215" spans="1:65" s="2" customFormat="1" ht="21.75" customHeight="1">
      <c r="A215" s="28"/>
      <c r="B215" s="151"/>
      <c r="C215" s="152" t="s">
        <v>314</v>
      </c>
      <c r="D215" s="152" t="s">
        <v>169</v>
      </c>
      <c r="E215" s="153" t="s">
        <v>369</v>
      </c>
      <c r="F215" s="154" t="s">
        <v>370</v>
      </c>
      <c r="G215" s="155" t="s">
        <v>212</v>
      </c>
      <c r="H215" s="156">
        <v>52.08</v>
      </c>
      <c r="I215" s="156">
        <v>27.32</v>
      </c>
      <c r="J215" s="156">
        <f>ROUND(I215*H215,3)</f>
        <v>1422.826</v>
      </c>
      <c r="K215" s="157"/>
      <c r="L215" s="29"/>
      <c r="M215" s="158" t="s">
        <v>1</v>
      </c>
      <c r="N215" s="159" t="s">
        <v>37</v>
      </c>
      <c r="O215" s="160">
        <v>0.55700000000000005</v>
      </c>
      <c r="P215" s="160">
        <f>O215*H215</f>
        <v>29.008560000000003</v>
      </c>
      <c r="Q215" s="160">
        <v>5.1999999999999998E-3</v>
      </c>
      <c r="R215" s="160">
        <f>Q215*H215</f>
        <v>0.270816</v>
      </c>
      <c r="S215" s="160">
        <v>0</v>
      </c>
      <c r="T215" s="161">
        <f>S215*H215</f>
        <v>0</v>
      </c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R215" s="162" t="s">
        <v>173</v>
      </c>
      <c r="AT215" s="162" t="s">
        <v>169</v>
      </c>
      <c r="AU215" s="162" t="s">
        <v>84</v>
      </c>
      <c r="AY215" s="16" t="s">
        <v>167</v>
      </c>
      <c r="BE215" s="163">
        <f>IF(N215="základná",J215,0)</f>
        <v>0</v>
      </c>
      <c r="BF215" s="163">
        <f>IF(N215="znížená",J215,0)</f>
        <v>1422.826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6" t="s">
        <v>84</v>
      </c>
      <c r="BK215" s="164">
        <f>ROUND(I215*H215,3)</f>
        <v>1422.826</v>
      </c>
      <c r="BL215" s="16" t="s">
        <v>173</v>
      </c>
      <c r="BM215" s="162" t="s">
        <v>2111</v>
      </c>
    </row>
    <row r="216" spans="1:65" s="2" customFormat="1" ht="21.75" customHeight="1">
      <c r="A216" s="28"/>
      <c r="B216" s="151"/>
      <c r="C216" s="152" t="s">
        <v>320</v>
      </c>
      <c r="D216" s="152" t="s">
        <v>169</v>
      </c>
      <c r="E216" s="153" t="s">
        <v>2112</v>
      </c>
      <c r="F216" s="154" t="s">
        <v>2113</v>
      </c>
      <c r="G216" s="155" t="s">
        <v>212</v>
      </c>
      <c r="H216" s="156">
        <v>8.5500000000000007</v>
      </c>
      <c r="I216" s="156">
        <v>4.9470000000000001</v>
      </c>
      <c r="J216" s="156">
        <f>ROUND(I216*H216,3)</f>
        <v>42.296999999999997</v>
      </c>
      <c r="K216" s="157"/>
      <c r="L216" s="29"/>
      <c r="M216" s="158" t="s">
        <v>1</v>
      </c>
      <c r="N216" s="159" t="s">
        <v>37</v>
      </c>
      <c r="O216" s="160">
        <v>0.11118</v>
      </c>
      <c r="P216" s="160">
        <f>O216*H216</f>
        <v>0.95058900000000013</v>
      </c>
      <c r="Q216" s="160">
        <v>4.15E-3</v>
      </c>
      <c r="R216" s="160">
        <f>Q216*H216</f>
        <v>3.54825E-2</v>
      </c>
      <c r="S216" s="160">
        <v>0</v>
      </c>
      <c r="T216" s="161">
        <f>S216*H216</f>
        <v>0</v>
      </c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R216" s="162" t="s">
        <v>173</v>
      </c>
      <c r="AT216" s="162" t="s">
        <v>169</v>
      </c>
      <c r="AU216" s="162" t="s">
        <v>84</v>
      </c>
      <c r="AY216" s="16" t="s">
        <v>167</v>
      </c>
      <c r="BE216" s="163">
        <f>IF(N216="základná",J216,0)</f>
        <v>0</v>
      </c>
      <c r="BF216" s="163">
        <f>IF(N216="znížená",J216,0)</f>
        <v>42.296999999999997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6" t="s">
        <v>84</v>
      </c>
      <c r="BK216" s="164">
        <f>ROUND(I216*H216,3)</f>
        <v>42.296999999999997</v>
      </c>
      <c r="BL216" s="16" t="s">
        <v>173</v>
      </c>
      <c r="BM216" s="162" t="s">
        <v>2114</v>
      </c>
    </row>
    <row r="217" spans="1:65" s="2" customFormat="1" ht="21.75" customHeight="1">
      <c r="A217" s="28"/>
      <c r="B217" s="151"/>
      <c r="C217" s="152" t="s">
        <v>325</v>
      </c>
      <c r="D217" s="152" t="s">
        <v>169</v>
      </c>
      <c r="E217" s="153" t="s">
        <v>2115</v>
      </c>
      <c r="F217" s="154" t="s">
        <v>2116</v>
      </c>
      <c r="G217" s="155" t="s">
        <v>212</v>
      </c>
      <c r="H217" s="156">
        <v>52.08</v>
      </c>
      <c r="I217" s="156">
        <v>62.405999999999999</v>
      </c>
      <c r="J217" s="156">
        <f>ROUND(I217*H217,3)</f>
        <v>3250.1039999999998</v>
      </c>
      <c r="K217" s="157"/>
      <c r="L217" s="29"/>
      <c r="M217" s="158" t="s">
        <v>1</v>
      </c>
      <c r="N217" s="159" t="s">
        <v>37</v>
      </c>
      <c r="O217" s="160">
        <v>0.745</v>
      </c>
      <c r="P217" s="160">
        <f>O217*H217</f>
        <v>38.799599999999998</v>
      </c>
      <c r="Q217" s="160">
        <v>1.4999999999999999E-2</v>
      </c>
      <c r="R217" s="160">
        <f>Q217*H217</f>
        <v>0.78119999999999989</v>
      </c>
      <c r="S217" s="160">
        <v>0</v>
      </c>
      <c r="T217" s="161">
        <f>S217*H217</f>
        <v>0</v>
      </c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R217" s="162" t="s">
        <v>173</v>
      </c>
      <c r="AT217" s="162" t="s">
        <v>169</v>
      </c>
      <c r="AU217" s="162" t="s">
        <v>84</v>
      </c>
      <c r="AY217" s="16" t="s">
        <v>167</v>
      </c>
      <c r="BE217" s="163">
        <f>IF(N217="základná",J217,0)</f>
        <v>0</v>
      </c>
      <c r="BF217" s="163">
        <f>IF(N217="znížená",J217,0)</f>
        <v>3250.1039999999998</v>
      </c>
      <c r="BG217" s="163">
        <f>IF(N217="zákl. prenesená",J217,0)</f>
        <v>0</v>
      </c>
      <c r="BH217" s="163">
        <f>IF(N217="zníž. prenesená",J217,0)</f>
        <v>0</v>
      </c>
      <c r="BI217" s="163">
        <f>IF(N217="nulová",J217,0)</f>
        <v>0</v>
      </c>
      <c r="BJ217" s="16" t="s">
        <v>84</v>
      </c>
      <c r="BK217" s="164">
        <f>ROUND(I217*H217,3)</f>
        <v>3250.1039999999998</v>
      </c>
      <c r="BL217" s="16" t="s">
        <v>173</v>
      </c>
      <c r="BM217" s="162" t="s">
        <v>2117</v>
      </c>
    </row>
    <row r="218" spans="1:65" s="13" customFormat="1" ht="11.25">
      <c r="B218" s="165"/>
      <c r="D218" s="166" t="s">
        <v>175</v>
      </c>
      <c r="E218" s="167" t="s">
        <v>1</v>
      </c>
      <c r="F218" s="168" t="s">
        <v>2118</v>
      </c>
      <c r="H218" s="169">
        <v>52.08</v>
      </c>
      <c r="L218" s="165"/>
      <c r="M218" s="170"/>
      <c r="N218" s="171"/>
      <c r="O218" s="171"/>
      <c r="P218" s="171"/>
      <c r="Q218" s="171"/>
      <c r="R218" s="171"/>
      <c r="S218" s="171"/>
      <c r="T218" s="172"/>
      <c r="AT218" s="167" t="s">
        <v>175</v>
      </c>
      <c r="AU218" s="167" t="s">
        <v>84</v>
      </c>
      <c r="AV218" s="13" t="s">
        <v>84</v>
      </c>
      <c r="AW218" s="13" t="s">
        <v>29</v>
      </c>
      <c r="AX218" s="13" t="s">
        <v>78</v>
      </c>
      <c r="AY218" s="167" t="s">
        <v>167</v>
      </c>
    </row>
    <row r="219" spans="1:65" s="2" customFormat="1" ht="21.75" customHeight="1">
      <c r="A219" s="28"/>
      <c r="B219" s="151"/>
      <c r="C219" s="152" t="s">
        <v>331</v>
      </c>
      <c r="D219" s="152" t="s">
        <v>169</v>
      </c>
      <c r="E219" s="153" t="s">
        <v>2119</v>
      </c>
      <c r="F219" s="154" t="s">
        <v>2120</v>
      </c>
      <c r="G219" s="155" t="s">
        <v>212</v>
      </c>
      <c r="H219" s="156">
        <v>16.940000000000001</v>
      </c>
      <c r="I219" s="156">
        <v>31.544</v>
      </c>
      <c r="J219" s="156">
        <f>ROUND(I219*H219,3)</f>
        <v>534.35500000000002</v>
      </c>
      <c r="K219" s="157"/>
      <c r="L219" s="29"/>
      <c r="M219" s="158" t="s">
        <v>1</v>
      </c>
      <c r="N219" s="159" t="s">
        <v>37</v>
      </c>
      <c r="O219" s="160">
        <v>0.79213999999999996</v>
      </c>
      <c r="P219" s="160">
        <f>O219*H219</f>
        <v>13.4188516</v>
      </c>
      <c r="Q219" s="160">
        <v>1.065E-2</v>
      </c>
      <c r="R219" s="160">
        <f>Q219*H219</f>
        <v>0.18041100000000002</v>
      </c>
      <c r="S219" s="160">
        <v>0</v>
      </c>
      <c r="T219" s="161">
        <f>S219*H219</f>
        <v>0</v>
      </c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R219" s="162" t="s">
        <v>173</v>
      </c>
      <c r="AT219" s="162" t="s">
        <v>169</v>
      </c>
      <c r="AU219" s="162" t="s">
        <v>84</v>
      </c>
      <c r="AY219" s="16" t="s">
        <v>167</v>
      </c>
      <c r="BE219" s="163">
        <f>IF(N219="základná",J219,0)</f>
        <v>0</v>
      </c>
      <c r="BF219" s="163">
        <f>IF(N219="znížená",J219,0)</f>
        <v>534.35500000000002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6" t="s">
        <v>84</v>
      </c>
      <c r="BK219" s="164">
        <f>ROUND(I219*H219,3)</f>
        <v>534.35500000000002</v>
      </c>
      <c r="BL219" s="16" t="s">
        <v>173</v>
      </c>
      <c r="BM219" s="162" t="s">
        <v>2121</v>
      </c>
    </row>
    <row r="220" spans="1:65" s="13" customFormat="1" ht="11.25">
      <c r="B220" s="165"/>
      <c r="D220" s="166" t="s">
        <v>175</v>
      </c>
      <c r="E220" s="167" t="s">
        <v>1</v>
      </c>
      <c r="F220" s="168" t="s">
        <v>2122</v>
      </c>
      <c r="H220" s="169">
        <v>16.940000000000001</v>
      </c>
      <c r="L220" s="165"/>
      <c r="M220" s="170"/>
      <c r="N220" s="171"/>
      <c r="O220" s="171"/>
      <c r="P220" s="171"/>
      <c r="Q220" s="171"/>
      <c r="R220" s="171"/>
      <c r="S220" s="171"/>
      <c r="T220" s="172"/>
      <c r="AT220" s="167" t="s">
        <v>175</v>
      </c>
      <c r="AU220" s="167" t="s">
        <v>84</v>
      </c>
      <c r="AV220" s="13" t="s">
        <v>84</v>
      </c>
      <c r="AW220" s="13" t="s">
        <v>29</v>
      </c>
      <c r="AX220" s="13" t="s">
        <v>78</v>
      </c>
      <c r="AY220" s="167" t="s">
        <v>167</v>
      </c>
    </row>
    <row r="221" spans="1:65" s="12" customFormat="1" ht="22.9" customHeight="1">
      <c r="B221" s="139"/>
      <c r="D221" s="140" t="s">
        <v>70</v>
      </c>
      <c r="E221" s="149" t="s">
        <v>223</v>
      </c>
      <c r="F221" s="149" t="s">
        <v>416</v>
      </c>
      <c r="J221" s="150">
        <f>BK221</f>
        <v>1609.4369999999999</v>
      </c>
      <c r="L221" s="139"/>
      <c r="M221" s="143"/>
      <c r="N221" s="144"/>
      <c r="O221" s="144"/>
      <c r="P221" s="145">
        <f>SUM(P222:P224)</f>
        <v>15.1551712</v>
      </c>
      <c r="Q221" s="144"/>
      <c r="R221" s="145">
        <f>SUM(R222:R224)</f>
        <v>0.15816695</v>
      </c>
      <c r="S221" s="144"/>
      <c r="T221" s="146">
        <f>SUM(T222:T224)</f>
        <v>0</v>
      </c>
      <c r="AR221" s="140" t="s">
        <v>78</v>
      </c>
      <c r="AT221" s="147" t="s">
        <v>70</v>
      </c>
      <c r="AU221" s="147" t="s">
        <v>78</v>
      </c>
      <c r="AY221" s="140" t="s">
        <v>167</v>
      </c>
      <c r="BK221" s="148">
        <f>SUM(BK222:BK224)</f>
        <v>1609.4369999999999</v>
      </c>
    </row>
    <row r="222" spans="1:65" s="2" customFormat="1" ht="21.75" customHeight="1">
      <c r="A222" s="28"/>
      <c r="B222" s="151"/>
      <c r="C222" s="152" t="s">
        <v>337</v>
      </c>
      <c r="D222" s="152" t="s">
        <v>169</v>
      </c>
      <c r="E222" s="153" t="s">
        <v>2123</v>
      </c>
      <c r="F222" s="154" t="s">
        <v>2124</v>
      </c>
      <c r="G222" s="155" t="s">
        <v>212</v>
      </c>
      <c r="H222" s="156">
        <v>72.14</v>
      </c>
      <c r="I222" s="156">
        <v>6.625</v>
      </c>
      <c r="J222" s="156">
        <f>ROUND(I222*H222,3)</f>
        <v>477.928</v>
      </c>
      <c r="K222" s="157"/>
      <c r="L222" s="29"/>
      <c r="M222" s="158" t="s">
        <v>1</v>
      </c>
      <c r="N222" s="159" t="s">
        <v>37</v>
      </c>
      <c r="O222" s="160">
        <v>0.21007999999999999</v>
      </c>
      <c r="P222" s="160">
        <f>O222*H222</f>
        <v>15.1551712</v>
      </c>
      <c r="Q222" s="160">
        <v>4.6000000000000001E-4</v>
      </c>
      <c r="R222" s="160">
        <f>Q222*H222</f>
        <v>3.3184400000000003E-2</v>
      </c>
      <c r="S222" s="160">
        <v>0</v>
      </c>
      <c r="T222" s="161">
        <f>S222*H222</f>
        <v>0</v>
      </c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R222" s="162" t="s">
        <v>173</v>
      </c>
      <c r="AT222" s="162" t="s">
        <v>169</v>
      </c>
      <c r="AU222" s="162" t="s">
        <v>84</v>
      </c>
      <c r="AY222" s="16" t="s">
        <v>167</v>
      </c>
      <c r="BE222" s="163">
        <f>IF(N222="základná",J222,0)</f>
        <v>0</v>
      </c>
      <c r="BF222" s="163">
        <f>IF(N222="znížená",J222,0)</f>
        <v>477.928</v>
      </c>
      <c r="BG222" s="163">
        <f>IF(N222="zákl. prenesená",J222,0)</f>
        <v>0</v>
      </c>
      <c r="BH222" s="163">
        <f>IF(N222="zníž. prenesená",J222,0)</f>
        <v>0</v>
      </c>
      <c r="BI222" s="163">
        <f>IF(N222="nulová",J222,0)</f>
        <v>0</v>
      </c>
      <c r="BJ222" s="16" t="s">
        <v>84</v>
      </c>
      <c r="BK222" s="164">
        <f>ROUND(I222*H222,3)</f>
        <v>477.928</v>
      </c>
      <c r="BL222" s="16" t="s">
        <v>173</v>
      </c>
      <c r="BM222" s="162" t="s">
        <v>2125</v>
      </c>
    </row>
    <row r="223" spans="1:65" s="2" customFormat="1" ht="33" customHeight="1">
      <c r="A223" s="28"/>
      <c r="B223" s="151"/>
      <c r="C223" s="180" t="s">
        <v>341</v>
      </c>
      <c r="D223" s="180" t="s">
        <v>209</v>
      </c>
      <c r="E223" s="181" t="s">
        <v>2126</v>
      </c>
      <c r="F223" s="182" t="s">
        <v>2127</v>
      </c>
      <c r="G223" s="183" t="s">
        <v>212</v>
      </c>
      <c r="H223" s="184">
        <v>75.747</v>
      </c>
      <c r="I223" s="184">
        <v>14.938000000000001</v>
      </c>
      <c r="J223" s="184">
        <f>ROUND(I223*H223,3)</f>
        <v>1131.509</v>
      </c>
      <c r="K223" s="185"/>
      <c r="L223" s="186"/>
      <c r="M223" s="187" t="s">
        <v>1</v>
      </c>
      <c r="N223" s="188" t="s">
        <v>37</v>
      </c>
      <c r="O223" s="160">
        <v>0</v>
      </c>
      <c r="P223" s="160">
        <f>O223*H223</f>
        <v>0</v>
      </c>
      <c r="Q223" s="160">
        <v>1.65E-3</v>
      </c>
      <c r="R223" s="160">
        <f>Q223*H223</f>
        <v>0.12498255</v>
      </c>
      <c r="S223" s="160">
        <v>0</v>
      </c>
      <c r="T223" s="161">
        <f>S223*H223</f>
        <v>0</v>
      </c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R223" s="162" t="s">
        <v>213</v>
      </c>
      <c r="AT223" s="162" t="s">
        <v>209</v>
      </c>
      <c r="AU223" s="162" t="s">
        <v>84</v>
      </c>
      <c r="AY223" s="16" t="s">
        <v>167</v>
      </c>
      <c r="BE223" s="163">
        <f>IF(N223="základná",J223,0)</f>
        <v>0</v>
      </c>
      <c r="BF223" s="163">
        <f>IF(N223="znížená",J223,0)</f>
        <v>1131.509</v>
      </c>
      <c r="BG223" s="163">
        <f>IF(N223="zákl. prenesená",J223,0)</f>
        <v>0</v>
      </c>
      <c r="BH223" s="163">
        <f>IF(N223="zníž. prenesená",J223,0)</f>
        <v>0</v>
      </c>
      <c r="BI223" s="163">
        <f>IF(N223="nulová",J223,0)</f>
        <v>0</v>
      </c>
      <c r="BJ223" s="16" t="s">
        <v>84</v>
      </c>
      <c r="BK223" s="164">
        <f>ROUND(I223*H223,3)</f>
        <v>1131.509</v>
      </c>
      <c r="BL223" s="16" t="s">
        <v>173</v>
      </c>
      <c r="BM223" s="162" t="s">
        <v>2128</v>
      </c>
    </row>
    <row r="224" spans="1:65" s="13" customFormat="1" ht="11.25">
      <c r="B224" s="165"/>
      <c r="D224" s="166" t="s">
        <v>175</v>
      </c>
      <c r="F224" s="168" t="s">
        <v>2129</v>
      </c>
      <c r="H224" s="169">
        <v>75.747</v>
      </c>
      <c r="L224" s="165"/>
      <c r="M224" s="170"/>
      <c r="N224" s="171"/>
      <c r="O224" s="171"/>
      <c r="P224" s="171"/>
      <c r="Q224" s="171"/>
      <c r="R224" s="171"/>
      <c r="S224" s="171"/>
      <c r="T224" s="172"/>
      <c r="AT224" s="167" t="s">
        <v>175</v>
      </c>
      <c r="AU224" s="167" t="s">
        <v>84</v>
      </c>
      <c r="AV224" s="13" t="s">
        <v>84</v>
      </c>
      <c r="AW224" s="13" t="s">
        <v>3</v>
      </c>
      <c r="AX224" s="13" t="s">
        <v>78</v>
      </c>
      <c r="AY224" s="167" t="s">
        <v>167</v>
      </c>
    </row>
    <row r="225" spans="1:65" s="12" customFormat="1" ht="22.9" customHeight="1">
      <c r="B225" s="139"/>
      <c r="D225" s="140" t="s">
        <v>70</v>
      </c>
      <c r="E225" s="149" t="s">
        <v>447</v>
      </c>
      <c r="F225" s="149" t="s">
        <v>448</v>
      </c>
      <c r="J225" s="150">
        <f>BK225</f>
        <v>4272.3100000000004</v>
      </c>
      <c r="L225" s="139"/>
      <c r="M225" s="143"/>
      <c r="N225" s="144"/>
      <c r="O225" s="144"/>
      <c r="P225" s="145">
        <f>P226</f>
        <v>310.57509599999997</v>
      </c>
      <c r="Q225" s="144"/>
      <c r="R225" s="145">
        <f>R226</f>
        <v>0</v>
      </c>
      <c r="S225" s="144"/>
      <c r="T225" s="146">
        <f>T226</f>
        <v>0</v>
      </c>
      <c r="AR225" s="140" t="s">
        <v>78</v>
      </c>
      <c r="AT225" s="147" t="s">
        <v>70</v>
      </c>
      <c r="AU225" s="147" t="s">
        <v>78</v>
      </c>
      <c r="AY225" s="140" t="s">
        <v>167</v>
      </c>
      <c r="BK225" s="148">
        <f>BK226</f>
        <v>4272.3100000000004</v>
      </c>
    </row>
    <row r="226" spans="1:65" s="2" customFormat="1" ht="21.75" customHeight="1">
      <c r="A226" s="28"/>
      <c r="B226" s="151"/>
      <c r="C226" s="152" t="s">
        <v>347</v>
      </c>
      <c r="D226" s="152" t="s">
        <v>169</v>
      </c>
      <c r="E226" s="153" t="s">
        <v>450</v>
      </c>
      <c r="F226" s="154" t="s">
        <v>2130</v>
      </c>
      <c r="G226" s="155" t="s">
        <v>294</v>
      </c>
      <c r="H226" s="156">
        <v>345.85199999999998</v>
      </c>
      <c r="I226" s="156">
        <v>12.353</v>
      </c>
      <c r="J226" s="156">
        <f>ROUND(I226*H226,3)</f>
        <v>4272.3100000000004</v>
      </c>
      <c r="K226" s="157"/>
      <c r="L226" s="29"/>
      <c r="M226" s="158" t="s">
        <v>1</v>
      </c>
      <c r="N226" s="159" t="s">
        <v>37</v>
      </c>
      <c r="O226" s="160">
        <v>0.89800000000000002</v>
      </c>
      <c r="P226" s="160">
        <f>O226*H226</f>
        <v>310.57509599999997</v>
      </c>
      <c r="Q226" s="160">
        <v>0</v>
      </c>
      <c r="R226" s="160">
        <f>Q226*H226</f>
        <v>0</v>
      </c>
      <c r="S226" s="160">
        <v>0</v>
      </c>
      <c r="T226" s="161">
        <f>S226*H226</f>
        <v>0</v>
      </c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R226" s="162" t="s">
        <v>173</v>
      </c>
      <c r="AT226" s="162" t="s">
        <v>169</v>
      </c>
      <c r="AU226" s="162" t="s">
        <v>84</v>
      </c>
      <c r="AY226" s="16" t="s">
        <v>167</v>
      </c>
      <c r="BE226" s="163">
        <f>IF(N226="základná",J226,0)</f>
        <v>0</v>
      </c>
      <c r="BF226" s="163">
        <f>IF(N226="znížená",J226,0)</f>
        <v>4272.3100000000004</v>
      </c>
      <c r="BG226" s="163">
        <f>IF(N226="zákl. prenesená",J226,0)</f>
        <v>0</v>
      </c>
      <c r="BH226" s="163">
        <f>IF(N226="zníž. prenesená",J226,0)</f>
        <v>0</v>
      </c>
      <c r="BI226" s="163">
        <f>IF(N226="nulová",J226,0)</f>
        <v>0</v>
      </c>
      <c r="BJ226" s="16" t="s">
        <v>84</v>
      </c>
      <c r="BK226" s="164">
        <f>ROUND(I226*H226,3)</f>
        <v>4272.3100000000004</v>
      </c>
      <c r="BL226" s="16" t="s">
        <v>173</v>
      </c>
      <c r="BM226" s="162" t="s">
        <v>2131</v>
      </c>
    </row>
    <row r="227" spans="1:65" s="12" customFormat="1" ht="25.9" customHeight="1">
      <c r="B227" s="139"/>
      <c r="D227" s="140" t="s">
        <v>70</v>
      </c>
      <c r="E227" s="141" t="s">
        <v>453</v>
      </c>
      <c r="F227" s="141" t="s">
        <v>454</v>
      </c>
      <c r="J227" s="142">
        <f>BK227</f>
        <v>4786.83</v>
      </c>
      <c r="L227" s="139"/>
      <c r="M227" s="143"/>
      <c r="N227" s="144"/>
      <c r="O227" s="144"/>
      <c r="P227" s="145">
        <f>P228+P232+P235+P238</f>
        <v>106.88514599999999</v>
      </c>
      <c r="Q227" s="144"/>
      <c r="R227" s="145">
        <f>R228+R232+R235+R238</f>
        <v>1.3625077200000002</v>
      </c>
      <c r="S227" s="144"/>
      <c r="T227" s="146">
        <f>T228+T232+T235+T238</f>
        <v>0</v>
      </c>
      <c r="AR227" s="140" t="s">
        <v>84</v>
      </c>
      <c r="AT227" s="147" t="s">
        <v>70</v>
      </c>
      <c r="AU227" s="147" t="s">
        <v>71</v>
      </c>
      <c r="AY227" s="140" t="s">
        <v>167</v>
      </c>
      <c r="BK227" s="148">
        <f>BK228+BK232+BK235+BK238</f>
        <v>4786.83</v>
      </c>
    </row>
    <row r="228" spans="1:65" s="12" customFormat="1" ht="22.9" customHeight="1">
      <c r="B228" s="139"/>
      <c r="D228" s="140" t="s">
        <v>70</v>
      </c>
      <c r="E228" s="149" t="s">
        <v>471</v>
      </c>
      <c r="F228" s="149" t="s">
        <v>2132</v>
      </c>
      <c r="J228" s="150">
        <f>BK228</f>
        <v>1828.2140000000002</v>
      </c>
      <c r="L228" s="139"/>
      <c r="M228" s="143"/>
      <c r="N228" s="144"/>
      <c r="O228" s="144"/>
      <c r="P228" s="145">
        <f>SUM(P229:P231)</f>
        <v>49.839888000000002</v>
      </c>
      <c r="Q228" s="144"/>
      <c r="R228" s="145">
        <f>SUM(R229:R231)</f>
        <v>0.82357856000000007</v>
      </c>
      <c r="S228" s="144"/>
      <c r="T228" s="146">
        <f>SUM(T229:T231)</f>
        <v>0</v>
      </c>
      <c r="AR228" s="140" t="s">
        <v>84</v>
      </c>
      <c r="AT228" s="147" t="s">
        <v>70</v>
      </c>
      <c r="AU228" s="147" t="s">
        <v>78</v>
      </c>
      <c r="AY228" s="140" t="s">
        <v>167</v>
      </c>
      <c r="BK228" s="148">
        <f>SUM(BK229:BK231)</f>
        <v>1828.2140000000002</v>
      </c>
    </row>
    <row r="229" spans="1:65" s="2" customFormat="1" ht="21.75" customHeight="1">
      <c r="A229" s="28"/>
      <c r="B229" s="151"/>
      <c r="C229" s="152" t="s">
        <v>351</v>
      </c>
      <c r="D229" s="152" t="s">
        <v>169</v>
      </c>
      <c r="E229" s="153" t="s">
        <v>2133</v>
      </c>
      <c r="F229" s="154" t="s">
        <v>2134</v>
      </c>
      <c r="G229" s="155" t="s">
        <v>434</v>
      </c>
      <c r="H229" s="156">
        <v>106.4</v>
      </c>
      <c r="I229" s="156">
        <v>9.1460000000000008</v>
      </c>
      <c r="J229" s="156">
        <f>ROUND(I229*H229,3)</f>
        <v>973.13400000000001</v>
      </c>
      <c r="K229" s="157"/>
      <c r="L229" s="29"/>
      <c r="M229" s="158" t="s">
        <v>1</v>
      </c>
      <c r="N229" s="159" t="s">
        <v>37</v>
      </c>
      <c r="O229" s="160">
        <v>0.46842</v>
      </c>
      <c r="P229" s="160">
        <f>O229*H229</f>
        <v>49.839888000000002</v>
      </c>
      <c r="Q229" s="160">
        <v>3.0000000000000001E-5</v>
      </c>
      <c r="R229" s="160">
        <f>Q229*H229</f>
        <v>3.1920000000000004E-3</v>
      </c>
      <c r="S229" s="160">
        <v>0</v>
      </c>
      <c r="T229" s="161">
        <f>S229*H229</f>
        <v>0</v>
      </c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R229" s="162" t="s">
        <v>270</v>
      </c>
      <c r="AT229" s="162" t="s">
        <v>169</v>
      </c>
      <c r="AU229" s="162" t="s">
        <v>84</v>
      </c>
      <c r="AY229" s="16" t="s">
        <v>167</v>
      </c>
      <c r="BE229" s="163">
        <f>IF(N229="základná",J229,0)</f>
        <v>0</v>
      </c>
      <c r="BF229" s="163">
        <f>IF(N229="znížená",J229,0)</f>
        <v>973.13400000000001</v>
      </c>
      <c r="BG229" s="163">
        <f>IF(N229="zákl. prenesená",J229,0)</f>
        <v>0</v>
      </c>
      <c r="BH229" s="163">
        <f>IF(N229="zníž. prenesená",J229,0)</f>
        <v>0</v>
      </c>
      <c r="BI229" s="163">
        <f>IF(N229="nulová",J229,0)</f>
        <v>0</v>
      </c>
      <c r="BJ229" s="16" t="s">
        <v>84</v>
      </c>
      <c r="BK229" s="164">
        <f>ROUND(I229*H229,3)</f>
        <v>973.13400000000001</v>
      </c>
      <c r="BL229" s="16" t="s">
        <v>270</v>
      </c>
      <c r="BM229" s="162" t="s">
        <v>2135</v>
      </c>
    </row>
    <row r="230" spans="1:65" s="2" customFormat="1" ht="21.75" customHeight="1">
      <c r="A230" s="28"/>
      <c r="B230" s="151"/>
      <c r="C230" s="180" t="s">
        <v>362</v>
      </c>
      <c r="D230" s="180" t="s">
        <v>209</v>
      </c>
      <c r="E230" s="181" t="s">
        <v>2136</v>
      </c>
      <c r="F230" s="182" t="s">
        <v>2137</v>
      </c>
      <c r="G230" s="183" t="s">
        <v>245</v>
      </c>
      <c r="H230" s="184">
        <v>851.2</v>
      </c>
      <c r="I230" s="184">
        <v>0.25800000000000001</v>
      </c>
      <c r="J230" s="184">
        <f>ROUND(I230*H230,3)</f>
        <v>219.61</v>
      </c>
      <c r="K230" s="185"/>
      <c r="L230" s="186"/>
      <c r="M230" s="187" t="s">
        <v>1</v>
      </c>
      <c r="N230" s="188" t="s">
        <v>37</v>
      </c>
      <c r="O230" s="160">
        <v>0</v>
      </c>
      <c r="P230" s="160">
        <f>O230*H230</f>
        <v>0</v>
      </c>
      <c r="Q230" s="160">
        <v>3.5E-4</v>
      </c>
      <c r="R230" s="160">
        <f>Q230*H230</f>
        <v>0.29792000000000002</v>
      </c>
      <c r="S230" s="160">
        <v>0</v>
      </c>
      <c r="T230" s="161">
        <f>S230*H230</f>
        <v>0</v>
      </c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R230" s="162" t="s">
        <v>368</v>
      </c>
      <c r="AT230" s="162" t="s">
        <v>209</v>
      </c>
      <c r="AU230" s="162" t="s">
        <v>84</v>
      </c>
      <c r="AY230" s="16" t="s">
        <v>167</v>
      </c>
      <c r="BE230" s="163">
        <f>IF(N230="základná",J230,0)</f>
        <v>0</v>
      </c>
      <c r="BF230" s="163">
        <f>IF(N230="znížená",J230,0)</f>
        <v>219.61</v>
      </c>
      <c r="BG230" s="163">
        <f>IF(N230="zákl. prenesená",J230,0)</f>
        <v>0</v>
      </c>
      <c r="BH230" s="163">
        <f>IF(N230="zníž. prenesená",J230,0)</f>
        <v>0</v>
      </c>
      <c r="BI230" s="163">
        <f>IF(N230="nulová",J230,0)</f>
        <v>0</v>
      </c>
      <c r="BJ230" s="16" t="s">
        <v>84</v>
      </c>
      <c r="BK230" s="164">
        <f>ROUND(I230*H230,3)</f>
        <v>219.61</v>
      </c>
      <c r="BL230" s="16" t="s">
        <v>270</v>
      </c>
      <c r="BM230" s="162" t="s">
        <v>2138</v>
      </c>
    </row>
    <row r="231" spans="1:65" s="2" customFormat="1" ht="21.75" customHeight="1">
      <c r="A231" s="28"/>
      <c r="B231" s="151"/>
      <c r="C231" s="180" t="s">
        <v>368</v>
      </c>
      <c r="D231" s="180" t="s">
        <v>209</v>
      </c>
      <c r="E231" s="181" t="s">
        <v>2139</v>
      </c>
      <c r="F231" s="182" t="s">
        <v>2140</v>
      </c>
      <c r="G231" s="183" t="s">
        <v>212</v>
      </c>
      <c r="H231" s="184">
        <v>65.968000000000004</v>
      </c>
      <c r="I231" s="184">
        <v>9.6329999999999991</v>
      </c>
      <c r="J231" s="184">
        <f>ROUND(I231*H231,3)</f>
        <v>635.47</v>
      </c>
      <c r="K231" s="185"/>
      <c r="L231" s="186"/>
      <c r="M231" s="187" t="s">
        <v>1</v>
      </c>
      <c r="N231" s="188" t="s">
        <v>37</v>
      </c>
      <c r="O231" s="160">
        <v>0</v>
      </c>
      <c r="P231" s="160">
        <f>O231*H231</f>
        <v>0</v>
      </c>
      <c r="Q231" s="160">
        <v>7.92E-3</v>
      </c>
      <c r="R231" s="160">
        <f>Q231*H231</f>
        <v>0.52246656000000002</v>
      </c>
      <c r="S231" s="160">
        <v>0</v>
      </c>
      <c r="T231" s="161">
        <f>S231*H231</f>
        <v>0</v>
      </c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R231" s="162" t="s">
        <v>368</v>
      </c>
      <c r="AT231" s="162" t="s">
        <v>209</v>
      </c>
      <c r="AU231" s="162" t="s">
        <v>84</v>
      </c>
      <c r="AY231" s="16" t="s">
        <v>167</v>
      </c>
      <c r="BE231" s="163">
        <f>IF(N231="základná",J231,0)</f>
        <v>0</v>
      </c>
      <c r="BF231" s="163">
        <f>IF(N231="znížená",J231,0)</f>
        <v>635.47</v>
      </c>
      <c r="BG231" s="163">
        <f>IF(N231="zákl. prenesená",J231,0)</f>
        <v>0</v>
      </c>
      <c r="BH231" s="163">
        <f>IF(N231="zníž. prenesená",J231,0)</f>
        <v>0</v>
      </c>
      <c r="BI231" s="163">
        <f>IF(N231="nulová",J231,0)</f>
        <v>0</v>
      </c>
      <c r="BJ231" s="16" t="s">
        <v>84</v>
      </c>
      <c r="BK231" s="164">
        <f>ROUND(I231*H231,3)</f>
        <v>635.47</v>
      </c>
      <c r="BL231" s="16" t="s">
        <v>270</v>
      </c>
      <c r="BM231" s="162" t="s">
        <v>2141</v>
      </c>
    </row>
    <row r="232" spans="1:65" s="12" customFormat="1" ht="22.9" customHeight="1">
      <c r="B232" s="139"/>
      <c r="D232" s="140" t="s">
        <v>70</v>
      </c>
      <c r="E232" s="149" t="s">
        <v>1442</v>
      </c>
      <c r="F232" s="149" t="s">
        <v>1443</v>
      </c>
      <c r="J232" s="150">
        <f>BK232</f>
        <v>559.12599999999998</v>
      </c>
      <c r="L232" s="139"/>
      <c r="M232" s="143"/>
      <c r="N232" s="144"/>
      <c r="O232" s="144"/>
      <c r="P232" s="145">
        <f>SUM(P233:P234)</f>
        <v>27.588545999999997</v>
      </c>
      <c r="Q232" s="144"/>
      <c r="R232" s="145">
        <f>SUM(R233:R234)</f>
        <v>0.21388599999999997</v>
      </c>
      <c r="S232" s="144"/>
      <c r="T232" s="146">
        <f>SUM(T233:T234)</f>
        <v>0</v>
      </c>
      <c r="AR232" s="140" t="s">
        <v>84</v>
      </c>
      <c r="AT232" s="147" t="s">
        <v>70</v>
      </c>
      <c r="AU232" s="147" t="s">
        <v>78</v>
      </c>
      <c r="AY232" s="140" t="s">
        <v>167</v>
      </c>
      <c r="BK232" s="148">
        <f>SUM(BK233:BK234)</f>
        <v>559.12599999999998</v>
      </c>
    </row>
    <row r="233" spans="1:65" s="2" customFormat="1" ht="21.75" customHeight="1">
      <c r="A233" s="28"/>
      <c r="B233" s="151"/>
      <c r="C233" s="152" t="s">
        <v>372</v>
      </c>
      <c r="D233" s="152" t="s">
        <v>169</v>
      </c>
      <c r="E233" s="153" t="s">
        <v>2142</v>
      </c>
      <c r="F233" s="154" t="s">
        <v>2143</v>
      </c>
      <c r="G233" s="155" t="s">
        <v>434</v>
      </c>
      <c r="H233" s="156">
        <v>45.8</v>
      </c>
      <c r="I233" s="156">
        <v>12.208</v>
      </c>
      <c r="J233" s="156">
        <f>ROUND(I233*H233,3)</f>
        <v>559.12599999999998</v>
      </c>
      <c r="K233" s="157"/>
      <c r="L233" s="29"/>
      <c r="M233" s="158" t="s">
        <v>1</v>
      </c>
      <c r="N233" s="159" t="s">
        <v>37</v>
      </c>
      <c r="O233" s="160">
        <v>0.60236999999999996</v>
      </c>
      <c r="P233" s="160">
        <f>O233*H233</f>
        <v>27.588545999999997</v>
      </c>
      <c r="Q233" s="160">
        <v>4.6699999999999997E-3</v>
      </c>
      <c r="R233" s="160">
        <f>Q233*H233</f>
        <v>0.21388599999999997</v>
      </c>
      <c r="S233" s="160">
        <v>0</v>
      </c>
      <c r="T233" s="161">
        <f>S233*H233</f>
        <v>0</v>
      </c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R233" s="162" t="s">
        <v>270</v>
      </c>
      <c r="AT233" s="162" t="s">
        <v>169</v>
      </c>
      <c r="AU233" s="162" t="s">
        <v>84</v>
      </c>
      <c r="AY233" s="16" t="s">
        <v>167</v>
      </c>
      <c r="BE233" s="163">
        <f>IF(N233="základná",J233,0)</f>
        <v>0</v>
      </c>
      <c r="BF233" s="163">
        <f>IF(N233="znížená",J233,0)</f>
        <v>559.12599999999998</v>
      </c>
      <c r="BG233" s="163">
        <f>IF(N233="zákl. prenesená",J233,0)</f>
        <v>0</v>
      </c>
      <c r="BH233" s="163">
        <f>IF(N233="zníž. prenesená",J233,0)</f>
        <v>0</v>
      </c>
      <c r="BI233" s="163">
        <f>IF(N233="nulová",J233,0)</f>
        <v>0</v>
      </c>
      <c r="BJ233" s="16" t="s">
        <v>84</v>
      </c>
      <c r="BK233" s="164">
        <f>ROUND(I233*H233,3)</f>
        <v>559.12599999999998</v>
      </c>
      <c r="BL233" s="16" t="s">
        <v>270</v>
      </c>
      <c r="BM233" s="162" t="s">
        <v>2144</v>
      </c>
    </row>
    <row r="234" spans="1:65" s="13" customFormat="1" ht="11.25">
      <c r="B234" s="165"/>
      <c r="D234" s="166" t="s">
        <v>175</v>
      </c>
      <c r="E234" s="167" t="s">
        <v>1</v>
      </c>
      <c r="F234" s="168" t="s">
        <v>2145</v>
      </c>
      <c r="H234" s="169">
        <v>45.8</v>
      </c>
      <c r="L234" s="165"/>
      <c r="M234" s="170"/>
      <c r="N234" s="171"/>
      <c r="O234" s="171"/>
      <c r="P234" s="171"/>
      <c r="Q234" s="171"/>
      <c r="R234" s="171"/>
      <c r="S234" s="171"/>
      <c r="T234" s="172"/>
      <c r="AT234" s="167" t="s">
        <v>175</v>
      </c>
      <c r="AU234" s="167" t="s">
        <v>84</v>
      </c>
      <c r="AV234" s="13" t="s">
        <v>84</v>
      </c>
      <c r="AW234" s="13" t="s">
        <v>29</v>
      </c>
      <c r="AX234" s="13" t="s">
        <v>78</v>
      </c>
      <c r="AY234" s="167" t="s">
        <v>167</v>
      </c>
    </row>
    <row r="235" spans="1:65" s="12" customFormat="1" ht="22.9" customHeight="1">
      <c r="B235" s="139"/>
      <c r="D235" s="140" t="s">
        <v>70</v>
      </c>
      <c r="E235" s="149" t="s">
        <v>1452</v>
      </c>
      <c r="F235" s="149" t="s">
        <v>1453</v>
      </c>
      <c r="J235" s="150">
        <f>BK235</f>
        <v>845.779</v>
      </c>
      <c r="L235" s="139"/>
      <c r="M235" s="143"/>
      <c r="N235" s="144"/>
      <c r="O235" s="144"/>
      <c r="P235" s="145">
        <f>SUM(P236:P237)</f>
        <v>23.618112</v>
      </c>
      <c r="Q235" s="144"/>
      <c r="R235" s="145">
        <f>SUM(R236:R237)</f>
        <v>0.14615999999999998</v>
      </c>
      <c r="S235" s="144"/>
      <c r="T235" s="146">
        <f>SUM(T236:T237)</f>
        <v>0</v>
      </c>
      <c r="AR235" s="140" t="s">
        <v>84</v>
      </c>
      <c r="AT235" s="147" t="s">
        <v>70</v>
      </c>
      <c r="AU235" s="147" t="s">
        <v>78</v>
      </c>
      <c r="AY235" s="140" t="s">
        <v>167</v>
      </c>
      <c r="BK235" s="148">
        <f>SUM(BK236:BK237)</f>
        <v>845.779</v>
      </c>
    </row>
    <row r="236" spans="1:65" s="2" customFormat="1" ht="21.75" customHeight="1">
      <c r="A236" s="28"/>
      <c r="B236" s="151"/>
      <c r="C236" s="152" t="s">
        <v>379</v>
      </c>
      <c r="D236" s="152" t="s">
        <v>169</v>
      </c>
      <c r="E236" s="153" t="s">
        <v>2146</v>
      </c>
      <c r="F236" s="154" t="s">
        <v>2147</v>
      </c>
      <c r="G236" s="155" t="s">
        <v>434</v>
      </c>
      <c r="H236" s="156">
        <v>33.6</v>
      </c>
      <c r="I236" s="156">
        <v>25.172000000000001</v>
      </c>
      <c r="J236" s="156">
        <f>ROUND(I236*H236,3)</f>
        <v>845.779</v>
      </c>
      <c r="K236" s="157"/>
      <c r="L236" s="29"/>
      <c r="M236" s="158" t="s">
        <v>1</v>
      </c>
      <c r="N236" s="159" t="s">
        <v>37</v>
      </c>
      <c r="O236" s="160">
        <v>0.70291999999999999</v>
      </c>
      <c r="P236" s="160">
        <f>O236*H236</f>
        <v>23.618112</v>
      </c>
      <c r="Q236" s="160">
        <v>4.3499999999999997E-3</v>
      </c>
      <c r="R236" s="160">
        <f>Q236*H236</f>
        <v>0.14615999999999998</v>
      </c>
      <c r="S236" s="160">
        <v>0</v>
      </c>
      <c r="T236" s="161">
        <f>S236*H236</f>
        <v>0</v>
      </c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R236" s="162" t="s">
        <v>270</v>
      </c>
      <c r="AT236" s="162" t="s">
        <v>169</v>
      </c>
      <c r="AU236" s="162" t="s">
        <v>84</v>
      </c>
      <c r="AY236" s="16" t="s">
        <v>167</v>
      </c>
      <c r="BE236" s="163">
        <f>IF(N236="základná",J236,0)</f>
        <v>0</v>
      </c>
      <c r="BF236" s="163">
        <f>IF(N236="znížená",J236,0)</f>
        <v>845.779</v>
      </c>
      <c r="BG236" s="163">
        <f>IF(N236="zákl. prenesená",J236,0)</f>
        <v>0</v>
      </c>
      <c r="BH236" s="163">
        <f>IF(N236="zníž. prenesená",J236,0)</f>
        <v>0</v>
      </c>
      <c r="BI236" s="163">
        <f>IF(N236="nulová",J236,0)</f>
        <v>0</v>
      </c>
      <c r="BJ236" s="16" t="s">
        <v>84</v>
      </c>
      <c r="BK236" s="164">
        <f>ROUND(I236*H236,3)</f>
        <v>845.779</v>
      </c>
      <c r="BL236" s="16" t="s">
        <v>270</v>
      </c>
      <c r="BM236" s="162" t="s">
        <v>2148</v>
      </c>
    </row>
    <row r="237" spans="1:65" s="13" customFormat="1" ht="11.25">
      <c r="B237" s="165"/>
      <c r="D237" s="166" t="s">
        <v>175</v>
      </c>
      <c r="E237" s="167" t="s">
        <v>1</v>
      </c>
      <c r="F237" s="168" t="s">
        <v>2149</v>
      </c>
      <c r="H237" s="169">
        <v>33.6</v>
      </c>
      <c r="L237" s="165"/>
      <c r="M237" s="170"/>
      <c r="N237" s="171"/>
      <c r="O237" s="171"/>
      <c r="P237" s="171"/>
      <c r="Q237" s="171"/>
      <c r="R237" s="171"/>
      <c r="S237" s="171"/>
      <c r="T237" s="172"/>
      <c r="AT237" s="167" t="s">
        <v>175</v>
      </c>
      <c r="AU237" s="167" t="s">
        <v>84</v>
      </c>
      <c r="AV237" s="13" t="s">
        <v>84</v>
      </c>
      <c r="AW237" s="13" t="s">
        <v>29</v>
      </c>
      <c r="AX237" s="13" t="s">
        <v>78</v>
      </c>
      <c r="AY237" s="167" t="s">
        <v>167</v>
      </c>
    </row>
    <row r="238" spans="1:65" s="12" customFormat="1" ht="22.9" customHeight="1">
      <c r="B238" s="139"/>
      <c r="D238" s="140" t="s">
        <v>70</v>
      </c>
      <c r="E238" s="149" t="s">
        <v>1548</v>
      </c>
      <c r="F238" s="149" t="s">
        <v>1549</v>
      </c>
      <c r="J238" s="150">
        <f>BK238</f>
        <v>1553.711</v>
      </c>
      <c r="L238" s="139"/>
      <c r="M238" s="143"/>
      <c r="N238" s="144"/>
      <c r="O238" s="144"/>
      <c r="P238" s="145">
        <f>SUM(P239:P240)</f>
        <v>5.8386000000000005</v>
      </c>
      <c r="Q238" s="144"/>
      <c r="R238" s="145">
        <f>SUM(R239:R240)</f>
        <v>0.17888316000000001</v>
      </c>
      <c r="S238" s="144"/>
      <c r="T238" s="146">
        <f>SUM(T239:T240)</f>
        <v>0</v>
      </c>
      <c r="AR238" s="140" t="s">
        <v>84</v>
      </c>
      <c r="AT238" s="147" t="s">
        <v>70</v>
      </c>
      <c r="AU238" s="147" t="s">
        <v>78</v>
      </c>
      <c r="AY238" s="140" t="s">
        <v>167</v>
      </c>
      <c r="BK238" s="148">
        <f>SUM(BK239:BK240)</f>
        <v>1553.711</v>
      </c>
    </row>
    <row r="239" spans="1:65" s="2" customFormat="1" ht="21.75" customHeight="1">
      <c r="A239" s="28"/>
      <c r="B239" s="151"/>
      <c r="C239" s="152" t="s">
        <v>384</v>
      </c>
      <c r="D239" s="152" t="s">
        <v>169</v>
      </c>
      <c r="E239" s="153" t="s">
        <v>2150</v>
      </c>
      <c r="F239" s="154" t="s">
        <v>2151</v>
      </c>
      <c r="G239" s="155" t="s">
        <v>434</v>
      </c>
      <c r="H239" s="156">
        <v>22.2</v>
      </c>
      <c r="I239" s="156">
        <v>3.137</v>
      </c>
      <c r="J239" s="156">
        <f>ROUND(I239*H239,3)</f>
        <v>69.641000000000005</v>
      </c>
      <c r="K239" s="157"/>
      <c r="L239" s="29"/>
      <c r="M239" s="158" t="s">
        <v>1</v>
      </c>
      <c r="N239" s="159" t="s">
        <v>37</v>
      </c>
      <c r="O239" s="160">
        <v>0.26300000000000001</v>
      </c>
      <c r="P239" s="160">
        <f>O239*H239</f>
        <v>5.8386000000000005</v>
      </c>
      <c r="Q239" s="160">
        <v>5.7800000000000002E-5</v>
      </c>
      <c r="R239" s="160">
        <f>Q239*H239</f>
        <v>1.28316E-3</v>
      </c>
      <c r="S239" s="160">
        <v>0</v>
      </c>
      <c r="T239" s="161">
        <f>S239*H239</f>
        <v>0</v>
      </c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R239" s="162" t="s">
        <v>270</v>
      </c>
      <c r="AT239" s="162" t="s">
        <v>169</v>
      </c>
      <c r="AU239" s="162" t="s">
        <v>84</v>
      </c>
      <c r="AY239" s="16" t="s">
        <v>167</v>
      </c>
      <c r="BE239" s="163">
        <f>IF(N239="základná",J239,0)</f>
        <v>0</v>
      </c>
      <c r="BF239" s="163">
        <f>IF(N239="znížená",J239,0)</f>
        <v>69.641000000000005</v>
      </c>
      <c r="BG239" s="163">
        <f>IF(N239="zákl. prenesená",J239,0)</f>
        <v>0</v>
      </c>
      <c r="BH239" s="163">
        <f>IF(N239="zníž. prenesená",J239,0)</f>
        <v>0</v>
      </c>
      <c r="BI239" s="163">
        <f>IF(N239="nulová",J239,0)</f>
        <v>0</v>
      </c>
      <c r="BJ239" s="16" t="s">
        <v>84</v>
      </c>
      <c r="BK239" s="164">
        <f>ROUND(I239*H239,3)</f>
        <v>69.641000000000005</v>
      </c>
      <c r="BL239" s="16" t="s">
        <v>270</v>
      </c>
      <c r="BM239" s="162" t="s">
        <v>2152</v>
      </c>
    </row>
    <row r="240" spans="1:65" s="2" customFormat="1" ht="21.75" customHeight="1">
      <c r="A240" s="28"/>
      <c r="B240" s="151"/>
      <c r="C240" s="180" t="s">
        <v>389</v>
      </c>
      <c r="D240" s="180" t="s">
        <v>209</v>
      </c>
      <c r="E240" s="181" t="s">
        <v>2153</v>
      </c>
      <c r="F240" s="182" t="s">
        <v>2154</v>
      </c>
      <c r="G240" s="183" t="s">
        <v>434</v>
      </c>
      <c r="H240" s="184">
        <v>22.2</v>
      </c>
      <c r="I240" s="184">
        <v>66.849999999999994</v>
      </c>
      <c r="J240" s="184">
        <f>ROUND(I240*H240,3)</f>
        <v>1484.07</v>
      </c>
      <c r="K240" s="185"/>
      <c r="L240" s="186"/>
      <c r="M240" s="193" t="s">
        <v>1</v>
      </c>
      <c r="N240" s="194" t="s">
        <v>37</v>
      </c>
      <c r="O240" s="191">
        <v>0</v>
      </c>
      <c r="P240" s="191">
        <f>O240*H240</f>
        <v>0</v>
      </c>
      <c r="Q240" s="191">
        <v>8.0000000000000002E-3</v>
      </c>
      <c r="R240" s="191">
        <f>Q240*H240</f>
        <v>0.17760000000000001</v>
      </c>
      <c r="S240" s="191">
        <v>0</v>
      </c>
      <c r="T240" s="192">
        <f>S240*H240</f>
        <v>0</v>
      </c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R240" s="162" t="s">
        <v>368</v>
      </c>
      <c r="AT240" s="162" t="s">
        <v>209</v>
      </c>
      <c r="AU240" s="162" t="s">
        <v>84</v>
      </c>
      <c r="AY240" s="16" t="s">
        <v>167</v>
      </c>
      <c r="BE240" s="163">
        <f>IF(N240="základná",J240,0)</f>
        <v>0</v>
      </c>
      <c r="BF240" s="163">
        <f>IF(N240="znížená",J240,0)</f>
        <v>1484.07</v>
      </c>
      <c r="BG240" s="163">
        <f>IF(N240="zákl. prenesená",J240,0)</f>
        <v>0</v>
      </c>
      <c r="BH240" s="163">
        <f>IF(N240="zníž. prenesená",J240,0)</f>
        <v>0</v>
      </c>
      <c r="BI240" s="163">
        <f>IF(N240="nulová",J240,0)</f>
        <v>0</v>
      </c>
      <c r="BJ240" s="16" t="s">
        <v>84</v>
      </c>
      <c r="BK240" s="164">
        <f>ROUND(I240*H240,3)</f>
        <v>1484.07</v>
      </c>
      <c r="BL240" s="16" t="s">
        <v>270</v>
      </c>
      <c r="BM240" s="162" t="s">
        <v>2155</v>
      </c>
    </row>
    <row r="241" spans="1:31" s="2" customFormat="1" ht="6.95" customHeight="1">
      <c r="A241" s="28"/>
      <c r="B241" s="43"/>
      <c r="C241" s="44"/>
      <c r="D241" s="44"/>
      <c r="E241" s="44"/>
      <c r="F241" s="44"/>
      <c r="G241" s="44"/>
      <c r="H241" s="44"/>
      <c r="I241" s="44"/>
      <c r="J241" s="44"/>
      <c r="K241" s="44"/>
      <c r="L241" s="29"/>
      <c r="M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</row>
  </sheetData>
  <autoFilter ref="C136:K240"/>
  <mergeCells count="12">
    <mergeCell ref="E129:H129"/>
    <mergeCell ref="L2:V2"/>
    <mergeCell ref="E85:H85"/>
    <mergeCell ref="E87:H87"/>
    <mergeCell ref="E89:H89"/>
    <mergeCell ref="E125:H125"/>
    <mergeCell ref="E127:H12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2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4"/>
    </row>
    <row r="2" spans="1:46" s="1" customFormat="1" ht="36.950000000000003" customHeight="1">
      <c r="L2" s="232" t="s">
        <v>5</v>
      </c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6" t="s">
        <v>91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1:46" s="1" customFormat="1" ht="24.95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5" t="s">
        <v>12</v>
      </c>
      <c r="L6" s="19"/>
    </row>
    <row r="7" spans="1:46" s="1" customFormat="1" ht="16.5" customHeight="1">
      <c r="B7" s="19"/>
      <c r="E7" s="233" t="str">
        <f>'Rekapitulácia stavby'!K6</f>
        <v>Materská škola Mirkovce</v>
      </c>
      <c r="F7" s="234"/>
      <c r="G7" s="234"/>
      <c r="H7" s="234"/>
      <c r="L7" s="19"/>
    </row>
    <row r="8" spans="1:46" s="1" customFormat="1" ht="12" customHeight="1">
      <c r="B8" s="19"/>
      <c r="D8" s="25" t="s">
        <v>99</v>
      </c>
      <c r="L8" s="19"/>
    </row>
    <row r="9" spans="1:46" s="2" customFormat="1" ht="16.5" customHeight="1">
      <c r="A9" s="28"/>
      <c r="B9" s="29"/>
      <c r="C9" s="28"/>
      <c r="D9" s="28"/>
      <c r="E9" s="233" t="s">
        <v>100</v>
      </c>
      <c r="F9" s="235"/>
      <c r="G9" s="235"/>
      <c r="H9" s="235"/>
      <c r="I9" s="28"/>
      <c r="J9" s="28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29"/>
      <c r="C10" s="28"/>
      <c r="D10" s="25" t="s">
        <v>101</v>
      </c>
      <c r="E10" s="28"/>
      <c r="F10" s="28"/>
      <c r="G10" s="28"/>
      <c r="H10" s="28"/>
      <c r="I10" s="28"/>
      <c r="J10" s="28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29"/>
      <c r="C11" s="28"/>
      <c r="D11" s="28"/>
      <c r="E11" s="195" t="s">
        <v>2156</v>
      </c>
      <c r="F11" s="235"/>
      <c r="G11" s="235"/>
      <c r="H11" s="235"/>
      <c r="I11" s="28"/>
      <c r="J11" s="28"/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1.25">
      <c r="A12" s="28"/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29"/>
      <c r="C13" s="28"/>
      <c r="D13" s="25" t="s">
        <v>14</v>
      </c>
      <c r="E13" s="28"/>
      <c r="F13" s="23" t="s">
        <v>1</v>
      </c>
      <c r="G13" s="28"/>
      <c r="H13" s="28"/>
      <c r="I13" s="25" t="s">
        <v>15</v>
      </c>
      <c r="J13" s="23" t="s">
        <v>1</v>
      </c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29"/>
      <c r="C14" s="28"/>
      <c r="D14" s="25" t="s">
        <v>16</v>
      </c>
      <c r="E14" s="28"/>
      <c r="F14" s="23" t="s">
        <v>25</v>
      </c>
      <c r="G14" s="28"/>
      <c r="H14" s="28"/>
      <c r="I14" s="25" t="s">
        <v>18</v>
      </c>
      <c r="J14" s="51" t="str">
        <f>'Rekapitulácia stavby'!AN8</f>
        <v>2. 9. 2016</v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29"/>
      <c r="C15" s="28"/>
      <c r="D15" s="28"/>
      <c r="E15" s="28"/>
      <c r="F15" s="28"/>
      <c r="G15" s="28"/>
      <c r="H15" s="28"/>
      <c r="I15" s="28"/>
      <c r="J15" s="28"/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29"/>
      <c r="C16" s="28"/>
      <c r="D16" s="25" t="s">
        <v>20</v>
      </c>
      <c r="E16" s="28"/>
      <c r="F16" s="28"/>
      <c r="G16" s="28"/>
      <c r="H16" s="28"/>
      <c r="I16" s="25" t="s">
        <v>21</v>
      </c>
      <c r="J16" s="23" t="str">
        <f>IF('Rekapitulácia stavby'!AN10="","",'Rekapitulácia stavby'!AN10)</f>
        <v/>
      </c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29"/>
      <c r="C17" s="28"/>
      <c r="D17" s="28"/>
      <c r="E17" s="23" t="str">
        <f>IF('Rekapitulácia stavby'!E11="","",'Rekapitulácia stavby'!E11)</f>
        <v xml:space="preserve">Obec Mirkovce </v>
      </c>
      <c r="F17" s="28"/>
      <c r="G17" s="28"/>
      <c r="H17" s="28"/>
      <c r="I17" s="25" t="s">
        <v>23</v>
      </c>
      <c r="J17" s="23" t="str">
        <f>IF('Rekapitulácia stavby'!AN11="","",'Rekapitulácia stavby'!AN11)</f>
        <v/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29"/>
      <c r="C18" s="28"/>
      <c r="D18" s="28"/>
      <c r="E18" s="28"/>
      <c r="F18" s="28"/>
      <c r="G18" s="28"/>
      <c r="H18" s="28"/>
      <c r="I18" s="28"/>
      <c r="J18" s="28"/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29"/>
      <c r="C19" s="28"/>
      <c r="D19" s="25" t="s">
        <v>24</v>
      </c>
      <c r="E19" s="28"/>
      <c r="F19" s="28"/>
      <c r="G19" s="28"/>
      <c r="H19" s="28"/>
      <c r="I19" s="25" t="s">
        <v>21</v>
      </c>
      <c r="J19" s="23" t="str">
        <f>'Rekapitulácia stavby'!AN13</f>
        <v/>
      </c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29"/>
      <c r="C20" s="28"/>
      <c r="D20" s="28"/>
      <c r="E20" s="218" t="str">
        <f>'Rekapitulácia stavby'!E14</f>
        <v xml:space="preserve"> </v>
      </c>
      <c r="F20" s="218"/>
      <c r="G20" s="218"/>
      <c r="H20" s="218"/>
      <c r="I20" s="25" t="s">
        <v>23</v>
      </c>
      <c r="J20" s="23" t="str">
        <f>'Rekapitulácia stavby'!AN14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29"/>
      <c r="C22" s="28"/>
      <c r="D22" s="25" t="s">
        <v>26</v>
      </c>
      <c r="E22" s="28"/>
      <c r="F22" s="28"/>
      <c r="G22" s="28"/>
      <c r="H22" s="28"/>
      <c r="I22" s="25" t="s">
        <v>21</v>
      </c>
      <c r="J22" s="23" t="str">
        <f>IF('Rekapitulácia stavby'!AN16="","",'Rekapitulácia stavby'!AN16)</f>
        <v/>
      </c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29"/>
      <c r="C23" s="28"/>
      <c r="D23" s="28"/>
      <c r="E23" s="23" t="str">
        <f>IF('Rekapitulácia stavby'!E17="","",'Rekapitulácia stavby'!E17)</f>
        <v xml:space="preserve"> </v>
      </c>
      <c r="F23" s="28"/>
      <c r="G23" s="28"/>
      <c r="H23" s="28"/>
      <c r="I23" s="25" t="s">
        <v>23</v>
      </c>
      <c r="J23" s="23" t="str">
        <f>IF('Rekapitulácia stavby'!AN17="","",'Rekapitulácia stavby'!AN17)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29"/>
      <c r="C25" s="28"/>
      <c r="D25" s="25" t="s">
        <v>28</v>
      </c>
      <c r="E25" s="28"/>
      <c r="F25" s="28"/>
      <c r="G25" s="28"/>
      <c r="H25" s="28"/>
      <c r="I25" s="25" t="s">
        <v>21</v>
      </c>
      <c r="J25" s="23" t="str">
        <f>IF('Rekapitulácia stavby'!AN19="","",'Rekapitulácia stavby'!AN19)</f>
        <v/>
      </c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29"/>
      <c r="C26" s="28"/>
      <c r="D26" s="28"/>
      <c r="E26" s="23" t="str">
        <f>IF('Rekapitulácia stavby'!E20="","",'Rekapitulácia stavby'!E20)</f>
        <v xml:space="preserve"> </v>
      </c>
      <c r="F26" s="28"/>
      <c r="G26" s="28"/>
      <c r="H26" s="28"/>
      <c r="I26" s="25" t="s">
        <v>23</v>
      </c>
      <c r="J26" s="23" t="str">
        <f>IF('Rekapitulácia stavby'!AN20="","",'Rekapitulácia stavby'!AN20)</f>
        <v/>
      </c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3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29"/>
      <c r="C28" s="28"/>
      <c r="D28" s="25" t="s">
        <v>30</v>
      </c>
      <c r="E28" s="28"/>
      <c r="F28" s="28"/>
      <c r="G28" s="28"/>
      <c r="H28" s="28"/>
      <c r="I28" s="28"/>
      <c r="J28" s="28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96"/>
      <c r="B29" s="97"/>
      <c r="C29" s="96"/>
      <c r="D29" s="96"/>
      <c r="E29" s="221" t="s">
        <v>1</v>
      </c>
      <c r="F29" s="221"/>
      <c r="G29" s="221"/>
      <c r="H29" s="221"/>
      <c r="I29" s="96"/>
      <c r="J29" s="96"/>
      <c r="K29" s="9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2" customFormat="1" ht="6.95" customHeight="1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29"/>
      <c r="C32" s="28"/>
      <c r="D32" s="23" t="s">
        <v>103</v>
      </c>
      <c r="E32" s="28"/>
      <c r="F32" s="28"/>
      <c r="G32" s="28"/>
      <c r="H32" s="28"/>
      <c r="I32" s="28"/>
      <c r="J32" s="99">
        <f>J98</f>
        <v>27816.703999999994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29"/>
      <c r="C33" s="28"/>
      <c r="D33" s="100" t="s">
        <v>104</v>
      </c>
      <c r="E33" s="28"/>
      <c r="F33" s="28"/>
      <c r="G33" s="28"/>
      <c r="H33" s="28"/>
      <c r="I33" s="28"/>
      <c r="J33" s="99">
        <f>J109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29"/>
      <c r="C34" s="28"/>
      <c r="D34" s="101" t="s">
        <v>31</v>
      </c>
      <c r="E34" s="28"/>
      <c r="F34" s="28"/>
      <c r="G34" s="28"/>
      <c r="H34" s="28"/>
      <c r="I34" s="28"/>
      <c r="J34" s="67">
        <f>ROUND(J32 + J33, 2)</f>
        <v>27816.7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29"/>
      <c r="C35" s="28"/>
      <c r="D35" s="62"/>
      <c r="E35" s="62"/>
      <c r="F35" s="62"/>
      <c r="G35" s="62"/>
      <c r="H35" s="62"/>
      <c r="I35" s="62"/>
      <c r="J35" s="62"/>
      <c r="K35" s="62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29"/>
      <c r="C36" s="28"/>
      <c r="D36" s="28"/>
      <c r="E36" s="28"/>
      <c r="F36" s="32" t="s">
        <v>33</v>
      </c>
      <c r="G36" s="28"/>
      <c r="H36" s="28"/>
      <c r="I36" s="32" t="s">
        <v>32</v>
      </c>
      <c r="J36" s="32" t="s">
        <v>34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29"/>
      <c r="C37" s="28"/>
      <c r="D37" s="102" t="s">
        <v>35</v>
      </c>
      <c r="E37" s="25" t="s">
        <v>36</v>
      </c>
      <c r="F37" s="103">
        <f>ROUND((SUM(BE109:BE110) + SUM(BE132:BE191)),  2)</f>
        <v>0</v>
      </c>
      <c r="G37" s="28"/>
      <c r="H37" s="28"/>
      <c r="I37" s="104">
        <v>0.2</v>
      </c>
      <c r="J37" s="103">
        <f>ROUND(((SUM(BE109:BE110) + SUM(BE132:BE191))*I37),  2)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29"/>
      <c r="C38" s="28"/>
      <c r="D38" s="28"/>
      <c r="E38" s="25" t="s">
        <v>37</v>
      </c>
      <c r="F38" s="103">
        <f>ROUND((SUM(BF109:BF110) + SUM(BF132:BF191)),  2)</f>
        <v>27816.7</v>
      </c>
      <c r="G38" s="28"/>
      <c r="H38" s="28"/>
      <c r="I38" s="104">
        <v>0.2</v>
      </c>
      <c r="J38" s="103">
        <f>ROUND(((SUM(BF109:BF110) + SUM(BF132:BF191))*I38),  2)</f>
        <v>5563.34</v>
      </c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29"/>
      <c r="C39" s="28"/>
      <c r="D39" s="28"/>
      <c r="E39" s="25" t="s">
        <v>38</v>
      </c>
      <c r="F39" s="103">
        <f>ROUND((SUM(BG109:BG110) + SUM(BG132:BG191)),  2)</f>
        <v>0</v>
      </c>
      <c r="G39" s="28"/>
      <c r="H39" s="28"/>
      <c r="I39" s="104">
        <v>0.2</v>
      </c>
      <c r="J39" s="103">
        <f>0</f>
        <v>0</v>
      </c>
      <c r="K39" s="28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29"/>
      <c r="C40" s="28"/>
      <c r="D40" s="28"/>
      <c r="E40" s="25" t="s">
        <v>39</v>
      </c>
      <c r="F40" s="103">
        <f>ROUND((SUM(BH109:BH110) + SUM(BH132:BH191)),  2)</f>
        <v>0</v>
      </c>
      <c r="G40" s="28"/>
      <c r="H40" s="28"/>
      <c r="I40" s="104">
        <v>0.2</v>
      </c>
      <c r="J40" s="103">
        <f>0</f>
        <v>0</v>
      </c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29"/>
      <c r="C41" s="28"/>
      <c r="D41" s="28"/>
      <c r="E41" s="25" t="s">
        <v>40</v>
      </c>
      <c r="F41" s="103">
        <f>ROUND((SUM(BI109:BI110) + SUM(BI132:BI191)),  2)</f>
        <v>0</v>
      </c>
      <c r="G41" s="28"/>
      <c r="H41" s="28"/>
      <c r="I41" s="104">
        <v>0</v>
      </c>
      <c r="J41" s="103">
        <f>0</f>
        <v>0</v>
      </c>
      <c r="K41" s="28"/>
      <c r="L41" s="3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3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29"/>
      <c r="C43" s="105"/>
      <c r="D43" s="106" t="s">
        <v>41</v>
      </c>
      <c r="E43" s="56"/>
      <c r="F43" s="56"/>
      <c r="G43" s="107" t="s">
        <v>42</v>
      </c>
      <c r="H43" s="108" t="s">
        <v>43</v>
      </c>
      <c r="I43" s="56"/>
      <c r="J43" s="109">
        <f>SUM(J34:J41)</f>
        <v>33380.04</v>
      </c>
      <c r="K43" s="110"/>
      <c r="L43" s="3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29"/>
      <c r="C44" s="28"/>
      <c r="D44" s="28"/>
      <c r="E44" s="28"/>
      <c r="F44" s="28"/>
      <c r="G44" s="28"/>
      <c r="H44" s="28"/>
      <c r="I44" s="28"/>
      <c r="J44" s="28"/>
      <c r="K44" s="28"/>
      <c r="L44" s="3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38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38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28"/>
      <c r="B61" s="29"/>
      <c r="C61" s="28"/>
      <c r="D61" s="41" t="s">
        <v>46</v>
      </c>
      <c r="E61" s="31"/>
      <c r="F61" s="111" t="s">
        <v>47</v>
      </c>
      <c r="G61" s="41" t="s">
        <v>46</v>
      </c>
      <c r="H61" s="31"/>
      <c r="I61" s="31"/>
      <c r="J61" s="112" t="s">
        <v>47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28"/>
      <c r="B65" s="29"/>
      <c r="C65" s="28"/>
      <c r="D65" s="39" t="s">
        <v>48</v>
      </c>
      <c r="E65" s="42"/>
      <c r="F65" s="42"/>
      <c r="G65" s="39" t="s">
        <v>49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28"/>
      <c r="B76" s="29"/>
      <c r="C76" s="28"/>
      <c r="D76" s="41" t="s">
        <v>46</v>
      </c>
      <c r="E76" s="31"/>
      <c r="F76" s="111" t="s">
        <v>47</v>
      </c>
      <c r="G76" s="41" t="s">
        <v>46</v>
      </c>
      <c r="H76" s="31"/>
      <c r="I76" s="31"/>
      <c r="J76" s="112" t="s">
        <v>47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105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12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28"/>
      <c r="D85" s="28"/>
      <c r="E85" s="233" t="str">
        <f>E7</f>
        <v>Materská škola Mirkovce</v>
      </c>
      <c r="F85" s="234"/>
      <c r="G85" s="234"/>
      <c r="H85" s="234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9"/>
      <c r="C86" s="25" t="s">
        <v>99</v>
      </c>
      <c r="L86" s="19"/>
    </row>
    <row r="87" spans="1:31" s="2" customFormat="1" ht="16.5" customHeight="1">
      <c r="A87" s="28"/>
      <c r="B87" s="29"/>
      <c r="C87" s="28"/>
      <c r="D87" s="28"/>
      <c r="E87" s="233" t="s">
        <v>100</v>
      </c>
      <c r="F87" s="235"/>
      <c r="G87" s="235"/>
      <c r="H87" s="235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101</v>
      </c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28"/>
      <c r="D89" s="28"/>
      <c r="E89" s="195" t="str">
        <f>E11</f>
        <v xml:space="preserve">03 - SO 02 Kanalizačná prípojka </v>
      </c>
      <c r="F89" s="235"/>
      <c r="G89" s="235"/>
      <c r="H89" s="235"/>
      <c r="I89" s="28"/>
      <c r="J89" s="28"/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16</v>
      </c>
      <c r="D91" s="28"/>
      <c r="E91" s="28"/>
      <c r="F91" s="23" t="str">
        <f>F14</f>
        <v xml:space="preserve"> </v>
      </c>
      <c r="G91" s="28"/>
      <c r="H91" s="28"/>
      <c r="I91" s="25" t="s">
        <v>18</v>
      </c>
      <c r="J91" s="51" t="str">
        <f>IF(J14="","",J14)</f>
        <v>2. 9. 2016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28"/>
      <c r="D92" s="28"/>
      <c r="E92" s="28"/>
      <c r="F92" s="28"/>
      <c r="G92" s="28"/>
      <c r="H92" s="28"/>
      <c r="I92" s="28"/>
      <c r="J92" s="28"/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20</v>
      </c>
      <c r="D93" s="28"/>
      <c r="E93" s="28"/>
      <c r="F93" s="23" t="str">
        <f>E17</f>
        <v xml:space="preserve">Obec Mirkovce </v>
      </c>
      <c r="G93" s="28"/>
      <c r="H93" s="28"/>
      <c r="I93" s="25" t="s">
        <v>26</v>
      </c>
      <c r="J93" s="26" t="str">
        <f>E23</f>
        <v xml:space="preserve"> </v>
      </c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24</v>
      </c>
      <c r="D94" s="28"/>
      <c r="E94" s="28"/>
      <c r="F94" s="23" t="str">
        <f>IF(E20="","",E20)</f>
        <v xml:space="preserve"> </v>
      </c>
      <c r="G94" s="28"/>
      <c r="H94" s="28"/>
      <c r="I94" s="25" t="s">
        <v>28</v>
      </c>
      <c r="J94" s="26" t="str">
        <f>E26</f>
        <v xml:space="preserve"> </v>
      </c>
      <c r="K94" s="2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13" t="s">
        <v>106</v>
      </c>
      <c r="D96" s="105"/>
      <c r="E96" s="105"/>
      <c r="F96" s="105"/>
      <c r="G96" s="105"/>
      <c r="H96" s="105"/>
      <c r="I96" s="105"/>
      <c r="J96" s="114" t="s">
        <v>107</v>
      </c>
      <c r="K96" s="105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3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15" t="s">
        <v>108</v>
      </c>
      <c r="D98" s="28"/>
      <c r="E98" s="28"/>
      <c r="F98" s="28"/>
      <c r="G98" s="28"/>
      <c r="H98" s="28"/>
      <c r="I98" s="28"/>
      <c r="J98" s="67">
        <f>J132</f>
        <v>27816.703999999994</v>
      </c>
      <c r="K98" s="28"/>
      <c r="L98" s="3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6" t="s">
        <v>109</v>
      </c>
    </row>
    <row r="99" spans="1:47" s="9" customFormat="1" ht="24.95" customHeight="1">
      <c r="B99" s="116"/>
      <c r="D99" s="117" t="s">
        <v>110</v>
      </c>
      <c r="E99" s="118"/>
      <c r="F99" s="118"/>
      <c r="G99" s="118"/>
      <c r="H99" s="118"/>
      <c r="I99" s="118"/>
      <c r="J99" s="119">
        <f>J133</f>
        <v>27716.703999999994</v>
      </c>
      <c r="L99" s="116"/>
    </row>
    <row r="100" spans="1:47" s="10" customFormat="1" ht="19.899999999999999" customHeight="1">
      <c r="B100" s="120"/>
      <c r="D100" s="121" t="s">
        <v>111</v>
      </c>
      <c r="E100" s="122"/>
      <c r="F100" s="122"/>
      <c r="G100" s="122"/>
      <c r="H100" s="122"/>
      <c r="I100" s="122"/>
      <c r="J100" s="123">
        <f>J134</f>
        <v>10182.821999999998</v>
      </c>
      <c r="L100" s="120"/>
    </row>
    <row r="101" spans="1:47" s="10" customFormat="1" ht="19.899999999999999" customHeight="1">
      <c r="B101" s="120"/>
      <c r="D101" s="121" t="s">
        <v>113</v>
      </c>
      <c r="E101" s="122"/>
      <c r="F101" s="122"/>
      <c r="G101" s="122"/>
      <c r="H101" s="122"/>
      <c r="I101" s="122"/>
      <c r="J101" s="123">
        <f>J147</f>
        <v>1739.7370000000001</v>
      </c>
      <c r="L101" s="120"/>
    </row>
    <row r="102" spans="1:47" s="10" customFormat="1" ht="19.899999999999999" customHeight="1">
      <c r="B102" s="120"/>
      <c r="D102" s="121" t="s">
        <v>114</v>
      </c>
      <c r="E102" s="122"/>
      <c r="F102" s="122"/>
      <c r="G102" s="122"/>
      <c r="H102" s="122"/>
      <c r="I102" s="122"/>
      <c r="J102" s="123">
        <f>J150</f>
        <v>1315.287</v>
      </c>
      <c r="L102" s="120"/>
    </row>
    <row r="103" spans="1:47" s="10" customFormat="1" ht="19.899999999999999" customHeight="1">
      <c r="B103" s="120"/>
      <c r="D103" s="121" t="s">
        <v>2157</v>
      </c>
      <c r="E103" s="122"/>
      <c r="F103" s="122"/>
      <c r="G103" s="122"/>
      <c r="H103" s="122"/>
      <c r="I103" s="122"/>
      <c r="J103" s="123">
        <f>J154</f>
        <v>12974.829</v>
      </c>
      <c r="L103" s="120"/>
    </row>
    <row r="104" spans="1:47" s="10" customFormat="1" ht="19.899999999999999" customHeight="1">
      <c r="B104" s="120"/>
      <c r="D104" s="121" t="s">
        <v>117</v>
      </c>
      <c r="E104" s="122"/>
      <c r="F104" s="122"/>
      <c r="G104" s="122"/>
      <c r="H104" s="122"/>
      <c r="I104" s="122"/>
      <c r="J104" s="123">
        <f>J187</f>
        <v>1504.029</v>
      </c>
      <c r="L104" s="120"/>
    </row>
    <row r="105" spans="1:47" s="9" customFormat="1" ht="24.95" customHeight="1">
      <c r="B105" s="116"/>
      <c r="D105" s="117" t="s">
        <v>2158</v>
      </c>
      <c r="E105" s="118"/>
      <c r="F105" s="118"/>
      <c r="G105" s="118"/>
      <c r="H105" s="118"/>
      <c r="I105" s="118"/>
      <c r="J105" s="119">
        <f>J189</f>
        <v>100</v>
      </c>
      <c r="L105" s="116"/>
    </row>
    <row r="106" spans="1:47" s="10" customFormat="1" ht="19.899999999999999" customHeight="1">
      <c r="B106" s="120"/>
      <c r="D106" s="121" t="s">
        <v>2159</v>
      </c>
      <c r="E106" s="122"/>
      <c r="F106" s="122"/>
      <c r="G106" s="122"/>
      <c r="H106" s="122"/>
      <c r="I106" s="122"/>
      <c r="J106" s="123">
        <f>J190</f>
        <v>100</v>
      </c>
      <c r="L106" s="120"/>
    </row>
    <row r="107" spans="1:47" s="2" customFormat="1" ht="21.75" customHeight="1">
      <c r="A107" s="28"/>
      <c r="B107" s="29"/>
      <c r="C107" s="28"/>
      <c r="D107" s="28"/>
      <c r="E107" s="28"/>
      <c r="F107" s="28"/>
      <c r="G107" s="28"/>
      <c r="H107" s="28"/>
      <c r="I107" s="28"/>
      <c r="J107" s="28"/>
      <c r="K107" s="28"/>
      <c r="L107" s="3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6.95" customHeight="1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3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29.25" customHeight="1">
      <c r="A109" s="28"/>
      <c r="B109" s="29"/>
      <c r="C109" s="115" t="s">
        <v>151</v>
      </c>
      <c r="D109" s="28"/>
      <c r="E109" s="28"/>
      <c r="F109" s="28"/>
      <c r="G109" s="28"/>
      <c r="H109" s="28"/>
      <c r="I109" s="28"/>
      <c r="J109" s="124">
        <v>0</v>
      </c>
      <c r="K109" s="28"/>
      <c r="L109" s="38"/>
      <c r="N109" s="125" t="s">
        <v>35</v>
      </c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18" customHeight="1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3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29.25" customHeight="1">
      <c r="A111" s="28"/>
      <c r="B111" s="29"/>
      <c r="C111" s="126" t="s">
        <v>152</v>
      </c>
      <c r="D111" s="105"/>
      <c r="E111" s="105"/>
      <c r="F111" s="105"/>
      <c r="G111" s="105"/>
      <c r="H111" s="105"/>
      <c r="I111" s="105"/>
      <c r="J111" s="127">
        <f>ROUND(J98+J109,2)</f>
        <v>27816.7</v>
      </c>
      <c r="K111" s="105"/>
      <c r="L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6.95" customHeight="1">
      <c r="A112" s="28"/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6" spans="1:31" s="2" customFormat="1" ht="6.95" customHeight="1">
      <c r="A116" s="28"/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31" s="2" customFormat="1" ht="24.95" customHeight="1">
      <c r="A117" s="28"/>
      <c r="B117" s="29"/>
      <c r="C117" s="20" t="s">
        <v>153</v>
      </c>
      <c r="D117" s="28"/>
      <c r="E117" s="28"/>
      <c r="F117" s="28"/>
      <c r="G117" s="28"/>
      <c r="H117" s="28"/>
      <c r="I117" s="28"/>
      <c r="J117" s="28"/>
      <c r="K117" s="28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2" customFormat="1" ht="6.95" customHeight="1">
      <c r="A118" s="28"/>
      <c r="B118" s="29"/>
      <c r="C118" s="28"/>
      <c r="D118" s="28"/>
      <c r="E118" s="28"/>
      <c r="F118" s="28"/>
      <c r="G118" s="28"/>
      <c r="H118" s="28"/>
      <c r="I118" s="28"/>
      <c r="J118" s="28"/>
      <c r="K118" s="28"/>
      <c r="L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2" customFormat="1" ht="12" customHeight="1">
      <c r="A119" s="28"/>
      <c r="B119" s="29"/>
      <c r="C119" s="25" t="s">
        <v>12</v>
      </c>
      <c r="D119" s="28"/>
      <c r="E119" s="28"/>
      <c r="F119" s="28"/>
      <c r="G119" s="28"/>
      <c r="H119" s="28"/>
      <c r="I119" s="28"/>
      <c r="J119" s="28"/>
      <c r="K119" s="28"/>
      <c r="L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16.5" customHeight="1">
      <c r="A120" s="28"/>
      <c r="B120" s="29"/>
      <c r="C120" s="28"/>
      <c r="D120" s="28"/>
      <c r="E120" s="233" t="str">
        <f>E7</f>
        <v>Materská škola Mirkovce</v>
      </c>
      <c r="F120" s="234"/>
      <c r="G120" s="234"/>
      <c r="H120" s="234"/>
      <c r="I120" s="28"/>
      <c r="J120" s="28"/>
      <c r="K120" s="28"/>
      <c r="L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1" customFormat="1" ht="12" customHeight="1">
      <c r="B121" s="19"/>
      <c r="C121" s="25" t="s">
        <v>99</v>
      </c>
      <c r="L121" s="19"/>
    </row>
    <row r="122" spans="1:31" s="2" customFormat="1" ht="16.5" customHeight="1">
      <c r="A122" s="28"/>
      <c r="B122" s="29"/>
      <c r="C122" s="28"/>
      <c r="D122" s="28"/>
      <c r="E122" s="233" t="s">
        <v>100</v>
      </c>
      <c r="F122" s="235"/>
      <c r="G122" s="235"/>
      <c r="H122" s="235"/>
      <c r="I122" s="28"/>
      <c r="J122" s="28"/>
      <c r="K122" s="28"/>
      <c r="L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12" customHeight="1">
      <c r="A123" s="28"/>
      <c r="B123" s="29"/>
      <c r="C123" s="25" t="s">
        <v>101</v>
      </c>
      <c r="D123" s="28"/>
      <c r="E123" s="28"/>
      <c r="F123" s="28"/>
      <c r="G123" s="28"/>
      <c r="H123" s="28"/>
      <c r="I123" s="28"/>
      <c r="J123" s="28"/>
      <c r="K123" s="28"/>
      <c r="L123" s="3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6.5" customHeight="1">
      <c r="A124" s="28"/>
      <c r="B124" s="29"/>
      <c r="C124" s="28"/>
      <c r="D124" s="28"/>
      <c r="E124" s="195" t="str">
        <f>E11</f>
        <v xml:space="preserve">03 - SO 02 Kanalizačná prípojka </v>
      </c>
      <c r="F124" s="235"/>
      <c r="G124" s="235"/>
      <c r="H124" s="235"/>
      <c r="I124" s="28"/>
      <c r="J124" s="28"/>
      <c r="K124" s="28"/>
      <c r="L124" s="3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6.95" customHeight="1">
      <c r="A125" s="28"/>
      <c r="B125" s="29"/>
      <c r="C125" s="28"/>
      <c r="D125" s="28"/>
      <c r="E125" s="28"/>
      <c r="F125" s="28"/>
      <c r="G125" s="28"/>
      <c r="H125" s="28"/>
      <c r="I125" s="28"/>
      <c r="J125" s="28"/>
      <c r="K125" s="28"/>
      <c r="L125" s="3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12" customHeight="1">
      <c r="A126" s="28"/>
      <c r="B126" s="29"/>
      <c r="C126" s="25" t="s">
        <v>16</v>
      </c>
      <c r="D126" s="28"/>
      <c r="E126" s="28"/>
      <c r="F126" s="23" t="str">
        <f>F14</f>
        <v xml:space="preserve"> </v>
      </c>
      <c r="G126" s="28"/>
      <c r="H126" s="28"/>
      <c r="I126" s="25" t="s">
        <v>18</v>
      </c>
      <c r="J126" s="51" t="str">
        <f>IF(J14="","",J14)</f>
        <v>2. 9. 2016</v>
      </c>
      <c r="K126" s="28"/>
      <c r="L126" s="3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6.95" customHeight="1">
      <c r="A127" s="28"/>
      <c r="B127" s="29"/>
      <c r="C127" s="28"/>
      <c r="D127" s="28"/>
      <c r="E127" s="28"/>
      <c r="F127" s="28"/>
      <c r="G127" s="28"/>
      <c r="H127" s="28"/>
      <c r="I127" s="28"/>
      <c r="J127" s="28"/>
      <c r="K127" s="28"/>
      <c r="L127" s="3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15.2" customHeight="1">
      <c r="A128" s="28"/>
      <c r="B128" s="29"/>
      <c r="C128" s="25" t="s">
        <v>20</v>
      </c>
      <c r="D128" s="28"/>
      <c r="E128" s="28"/>
      <c r="F128" s="23" t="str">
        <f>E17</f>
        <v xml:space="preserve">Obec Mirkovce </v>
      </c>
      <c r="G128" s="28"/>
      <c r="H128" s="28"/>
      <c r="I128" s="25" t="s">
        <v>26</v>
      </c>
      <c r="J128" s="26" t="str">
        <f>E23</f>
        <v xml:space="preserve"> </v>
      </c>
      <c r="K128" s="28"/>
      <c r="L128" s="3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5.2" customHeight="1">
      <c r="A129" s="28"/>
      <c r="B129" s="29"/>
      <c r="C129" s="25" t="s">
        <v>24</v>
      </c>
      <c r="D129" s="28"/>
      <c r="E129" s="28"/>
      <c r="F129" s="23" t="str">
        <f>IF(E20="","",E20)</f>
        <v xml:space="preserve"> </v>
      </c>
      <c r="G129" s="28"/>
      <c r="H129" s="28"/>
      <c r="I129" s="25" t="s">
        <v>28</v>
      </c>
      <c r="J129" s="26" t="str">
        <f>E26</f>
        <v xml:space="preserve"> </v>
      </c>
      <c r="K129" s="28"/>
      <c r="L129" s="3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10.35" customHeight="1">
      <c r="A130" s="28"/>
      <c r="B130" s="29"/>
      <c r="C130" s="28"/>
      <c r="D130" s="28"/>
      <c r="E130" s="28"/>
      <c r="F130" s="28"/>
      <c r="G130" s="28"/>
      <c r="H130" s="28"/>
      <c r="I130" s="28"/>
      <c r="J130" s="28"/>
      <c r="K130" s="28"/>
      <c r="L130" s="3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11" customFormat="1" ht="29.25" customHeight="1">
      <c r="A131" s="128"/>
      <c r="B131" s="129"/>
      <c r="C131" s="130" t="s">
        <v>154</v>
      </c>
      <c r="D131" s="131" t="s">
        <v>56</v>
      </c>
      <c r="E131" s="131" t="s">
        <v>52</v>
      </c>
      <c r="F131" s="131" t="s">
        <v>53</v>
      </c>
      <c r="G131" s="131" t="s">
        <v>155</v>
      </c>
      <c r="H131" s="131" t="s">
        <v>156</v>
      </c>
      <c r="I131" s="131" t="s">
        <v>157</v>
      </c>
      <c r="J131" s="132" t="s">
        <v>107</v>
      </c>
      <c r="K131" s="133" t="s">
        <v>158</v>
      </c>
      <c r="L131" s="134"/>
      <c r="M131" s="58" t="s">
        <v>1</v>
      </c>
      <c r="N131" s="59" t="s">
        <v>35</v>
      </c>
      <c r="O131" s="59" t="s">
        <v>159</v>
      </c>
      <c r="P131" s="59" t="s">
        <v>160</v>
      </c>
      <c r="Q131" s="59" t="s">
        <v>161</v>
      </c>
      <c r="R131" s="59" t="s">
        <v>162</v>
      </c>
      <c r="S131" s="59" t="s">
        <v>163</v>
      </c>
      <c r="T131" s="60" t="s">
        <v>164</v>
      </c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</row>
    <row r="132" spans="1:65" s="2" customFormat="1" ht="22.9" customHeight="1">
      <c r="A132" s="28"/>
      <c r="B132" s="29"/>
      <c r="C132" s="65" t="s">
        <v>103</v>
      </c>
      <c r="D132" s="28"/>
      <c r="E132" s="28"/>
      <c r="F132" s="28"/>
      <c r="G132" s="28"/>
      <c r="H132" s="28"/>
      <c r="I132" s="28"/>
      <c r="J132" s="135">
        <f>BK132</f>
        <v>27816.703999999994</v>
      </c>
      <c r="K132" s="28"/>
      <c r="L132" s="29"/>
      <c r="M132" s="61"/>
      <c r="N132" s="52"/>
      <c r="O132" s="62"/>
      <c r="P132" s="136">
        <f>P133+P189</f>
        <v>0</v>
      </c>
      <c r="Q132" s="62"/>
      <c r="R132" s="136">
        <f>R133+R189</f>
        <v>0</v>
      </c>
      <c r="S132" s="62"/>
      <c r="T132" s="137">
        <f>T133+T189</f>
        <v>0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T132" s="16" t="s">
        <v>70</v>
      </c>
      <c r="AU132" s="16" t="s">
        <v>109</v>
      </c>
      <c r="BK132" s="138">
        <f>BK133+BK189</f>
        <v>27816.703999999994</v>
      </c>
    </row>
    <row r="133" spans="1:65" s="12" customFormat="1" ht="25.9" customHeight="1">
      <c r="B133" s="139"/>
      <c r="D133" s="140" t="s">
        <v>70</v>
      </c>
      <c r="E133" s="141" t="s">
        <v>165</v>
      </c>
      <c r="F133" s="141" t="s">
        <v>166</v>
      </c>
      <c r="J133" s="142">
        <f>BK133</f>
        <v>27716.703999999994</v>
      </c>
      <c r="L133" s="139"/>
      <c r="M133" s="143"/>
      <c r="N133" s="144"/>
      <c r="O133" s="144"/>
      <c r="P133" s="145">
        <f>P134+P147+P150+P154+P187</f>
        <v>0</v>
      </c>
      <c r="Q133" s="144"/>
      <c r="R133" s="145">
        <f>R134+R147+R150+R154+R187</f>
        <v>0</v>
      </c>
      <c r="S133" s="144"/>
      <c r="T133" s="146">
        <f>T134+T147+T150+T154+T187</f>
        <v>0</v>
      </c>
      <c r="AR133" s="140" t="s">
        <v>78</v>
      </c>
      <c r="AT133" s="147" t="s">
        <v>70</v>
      </c>
      <c r="AU133" s="147" t="s">
        <v>71</v>
      </c>
      <c r="AY133" s="140" t="s">
        <v>167</v>
      </c>
      <c r="BK133" s="148">
        <f>BK134+BK147+BK150+BK154+BK187</f>
        <v>27716.703999999994</v>
      </c>
    </row>
    <row r="134" spans="1:65" s="12" customFormat="1" ht="22.9" customHeight="1">
      <c r="B134" s="139"/>
      <c r="D134" s="140" t="s">
        <v>70</v>
      </c>
      <c r="E134" s="149" t="s">
        <v>78</v>
      </c>
      <c r="F134" s="149" t="s">
        <v>168</v>
      </c>
      <c r="J134" s="150">
        <f>BK134</f>
        <v>10182.821999999998</v>
      </c>
      <c r="L134" s="139"/>
      <c r="M134" s="143"/>
      <c r="N134" s="144"/>
      <c r="O134" s="144"/>
      <c r="P134" s="145">
        <f>SUM(P135:P146)</f>
        <v>0</v>
      </c>
      <c r="Q134" s="144"/>
      <c r="R134" s="145">
        <f>SUM(R135:R146)</f>
        <v>0</v>
      </c>
      <c r="S134" s="144"/>
      <c r="T134" s="146">
        <f>SUM(T135:T146)</f>
        <v>0</v>
      </c>
      <c r="AR134" s="140" t="s">
        <v>78</v>
      </c>
      <c r="AT134" s="147" t="s">
        <v>70</v>
      </c>
      <c r="AU134" s="147" t="s">
        <v>78</v>
      </c>
      <c r="AY134" s="140" t="s">
        <v>167</v>
      </c>
      <c r="BK134" s="148">
        <f>SUM(BK135:BK146)</f>
        <v>10182.821999999998</v>
      </c>
    </row>
    <row r="135" spans="1:65" s="2" customFormat="1" ht="16.5" customHeight="1">
      <c r="A135" s="28"/>
      <c r="B135" s="151"/>
      <c r="C135" s="152" t="s">
        <v>78</v>
      </c>
      <c r="D135" s="152" t="s">
        <v>169</v>
      </c>
      <c r="E135" s="153" t="s">
        <v>2160</v>
      </c>
      <c r="F135" s="154" t="s">
        <v>2161</v>
      </c>
      <c r="G135" s="155" t="s">
        <v>172</v>
      </c>
      <c r="H135" s="156">
        <v>135</v>
      </c>
      <c r="I135" s="156">
        <v>8.3179999999999996</v>
      </c>
      <c r="J135" s="156">
        <f t="shared" ref="J135:J146" si="0">ROUND(I135*H135,3)</f>
        <v>1122.93</v>
      </c>
      <c r="K135" s="157"/>
      <c r="L135" s="29"/>
      <c r="M135" s="158" t="s">
        <v>1</v>
      </c>
      <c r="N135" s="159" t="s">
        <v>37</v>
      </c>
      <c r="O135" s="160">
        <v>0</v>
      </c>
      <c r="P135" s="160">
        <f t="shared" ref="P135:P146" si="1">O135*H135</f>
        <v>0</v>
      </c>
      <c r="Q135" s="160">
        <v>0</v>
      </c>
      <c r="R135" s="160">
        <f t="shared" ref="R135:R146" si="2">Q135*H135</f>
        <v>0</v>
      </c>
      <c r="S135" s="160">
        <v>0</v>
      </c>
      <c r="T135" s="161">
        <f t="shared" ref="T135:T146" si="3"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62" t="s">
        <v>173</v>
      </c>
      <c r="AT135" s="162" t="s">
        <v>169</v>
      </c>
      <c r="AU135" s="162" t="s">
        <v>84</v>
      </c>
      <c r="AY135" s="16" t="s">
        <v>167</v>
      </c>
      <c r="BE135" s="163">
        <f t="shared" ref="BE135:BE146" si="4">IF(N135="základná",J135,0)</f>
        <v>0</v>
      </c>
      <c r="BF135" s="163">
        <f t="shared" ref="BF135:BF146" si="5">IF(N135="znížená",J135,0)</f>
        <v>1122.93</v>
      </c>
      <c r="BG135" s="163">
        <f t="shared" ref="BG135:BG146" si="6">IF(N135="zákl. prenesená",J135,0)</f>
        <v>0</v>
      </c>
      <c r="BH135" s="163">
        <f t="shared" ref="BH135:BH146" si="7">IF(N135="zníž. prenesená",J135,0)</f>
        <v>0</v>
      </c>
      <c r="BI135" s="163">
        <f t="shared" ref="BI135:BI146" si="8">IF(N135="nulová",J135,0)</f>
        <v>0</v>
      </c>
      <c r="BJ135" s="16" t="s">
        <v>84</v>
      </c>
      <c r="BK135" s="164">
        <f t="shared" ref="BK135:BK146" si="9">ROUND(I135*H135,3)</f>
        <v>1122.93</v>
      </c>
      <c r="BL135" s="16" t="s">
        <v>173</v>
      </c>
      <c r="BM135" s="162" t="s">
        <v>78</v>
      </c>
    </row>
    <row r="136" spans="1:65" s="2" customFormat="1" ht="21.75" customHeight="1">
      <c r="A136" s="28"/>
      <c r="B136" s="151"/>
      <c r="C136" s="152" t="s">
        <v>84</v>
      </c>
      <c r="D136" s="152" t="s">
        <v>169</v>
      </c>
      <c r="E136" s="153" t="s">
        <v>2162</v>
      </c>
      <c r="F136" s="154" t="s">
        <v>2163</v>
      </c>
      <c r="G136" s="155" t="s">
        <v>172</v>
      </c>
      <c r="H136" s="156">
        <v>135</v>
      </c>
      <c r="I136" s="156">
        <v>0.74399999999999999</v>
      </c>
      <c r="J136" s="156">
        <f t="shared" si="0"/>
        <v>100.44</v>
      </c>
      <c r="K136" s="157"/>
      <c r="L136" s="29"/>
      <c r="M136" s="158" t="s">
        <v>1</v>
      </c>
      <c r="N136" s="159" t="s">
        <v>37</v>
      </c>
      <c r="O136" s="160">
        <v>0</v>
      </c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62" t="s">
        <v>173</v>
      </c>
      <c r="AT136" s="162" t="s">
        <v>169</v>
      </c>
      <c r="AU136" s="162" t="s">
        <v>84</v>
      </c>
      <c r="AY136" s="16" t="s">
        <v>167</v>
      </c>
      <c r="BE136" s="163">
        <f t="shared" si="4"/>
        <v>0</v>
      </c>
      <c r="BF136" s="163">
        <f t="shared" si="5"/>
        <v>100.44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6" t="s">
        <v>84</v>
      </c>
      <c r="BK136" s="164">
        <f t="shared" si="9"/>
        <v>100.44</v>
      </c>
      <c r="BL136" s="16" t="s">
        <v>173</v>
      </c>
      <c r="BM136" s="162" t="s">
        <v>84</v>
      </c>
    </row>
    <row r="137" spans="1:65" s="2" customFormat="1" ht="16.5" customHeight="1">
      <c r="A137" s="28"/>
      <c r="B137" s="151"/>
      <c r="C137" s="152" t="s">
        <v>185</v>
      </c>
      <c r="D137" s="152" t="s">
        <v>169</v>
      </c>
      <c r="E137" s="153" t="s">
        <v>2164</v>
      </c>
      <c r="F137" s="154" t="s">
        <v>2165</v>
      </c>
      <c r="G137" s="155" t="s">
        <v>172</v>
      </c>
      <c r="H137" s="156">
        <v>255</v>
      </c>
      <c r="I137" s="156">
        <v>13.64</v>
      </c>
      <c r="J137" s="156">
        <f t="shared" si="0"/>
        <v>3478.2</v>
      </c>
      <c r="K137" s="157"/>
      <c r="L137" s="29"/>
      <c r="M137" s="158" t="s">
        <v>1</v>
      </c>
      <c r="N137" s="159" t="s">
        <v>37</v>
      </c>
      <c r="O137" s="160">
        <v>0</v>
      </c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62" t="s">
        <v>173</v>
      </c>
      <c r="AT137" s="162" t="s">
        <v>169</v>
      </c>
      <c r="AU137" s="162" t="s">
        <v>84</v>
      </c>
      <c r="AY137" s="16" t="s">
        <v>167</v>
      </c>
      <c r="BE137" s="163">
        <f t="shared" si="4"/>
        <v>0</v>
      </c>
      <c r="BF137" s="163">
        <f t="shared" si="5"/>
        <v>3478.2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6" t="s">
        <v>84</v>
      </c>
      <c r="BK137" s="164">
        <f t="shared" si="9"/>
        <v>3478.2</v>
      </c>
      <c r="BL137" s="16" t="s">
        <v>173</v>
      </c>
      <c r="BM137" s="162" t="s">
        <v>185</v>
      </c>
    </row>
    <row r="138" spans="1:65" s="2" customFormat="1" ht="33" customHeight="1">
      <c r="A138" s="28"/>
      <c r="B138" s="151"/>
      <c r="C138" s="152" t="s">
        <v>173</v>
      </c>
      <c r="D138" s="152" t="s">
        <v>169</v>
      </c>
      <c r="E138" s="153" t="s">
        <v>2166</v>
      </c>
      <c r="F138" s="154" t="s">
        <v>2167</v>
      </c>
      <c r="G138" s="155" t="s">
        <v>172</v>
      </c>
      <c r="H138" s="156">
        <v>255</v>
      </c>
      <c r="I138" s="156">
        <v>0.76800000000000002</v>
      </c>
      <c r="J138" s="156">
        <f t="shared" si="0"/>
        <v>195.84</v>
      </c>
      <c r="K138" s="157"/>
      <c r="L138" s="29"/>
      <c r="M138" s="158" t="s">
        <v>1</v>
      </c>
      <c r="N138" s="159" t="s">
        <v>37</v>
      </c>
      <c r="O138" s="160">
        <v>0</v>
      </c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62" t="s">
        <v>173</v>
      </c>
      <c r="AT138" s="162" t="s">
        <v>169</v>
      </c>
      <c r="AU138" s="162" t="s">
        <v>84</v>
      </c>
      <c r="AY138" s="16" t="s">
        <v>167</v>
      </c>
      <c r="BE138" s="163">
        <f t="shared" si="4"/>
        <v>0</v>
      </c>
      <c r="BF138" s="163">
        <f t="shared" si="5"/>
        <v>195.84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6" t="s">
        <v>84</v>
      </c>
      <c r="BK138" s="164">
        <f t="shared" si="9"/>
        <v>195.84</v>
      </c>
      <c r="BL138" s="16" t="s">
        <v>173</v>
      </c>
      <c r="BM138" s="162" t="s">
        <v>173</v>
      </c>
    </row>
    <row r="139" spans="1:65" s="2" customFormat="1" ht="21.75" customHeight="1">
      <c r="A139" s="28"/>
      <c r="B139" s="151"/>
      <c r="C139" s="152" t="s">
        <v>194</v>
      </c>
      <c r="D139" s="152" t="s">
        <v>169</v>
      </c>
      <c r="E139" s="153" t="s">
        <v>2168</v>
      </c>
      <c r="F139" s="154" t="s">
        <v>2169</v>
      </c>
      <c r="G139" s="155" t="s">
        <v>212</v>
      </c>
      <c r="H139" s="156">
        <v>250</v>
      </c>
      <c r="I139" s="156">
        <v>3.254</v>
      </c>
      <c r="J139" s="156">
        <f t="shared" si="0"/>
        <v>813.5</v>
      </c>
      <c r="K139" s="157"/>
      <c r="L139" s="29"/>
      <c r="M139" s="158" t="s">
        <v>1</v>
      </c>
      <c r="N139" s="159" t="s">
        <v>37</v>
      </c>
      <c r="O139" s="160">
        <v>0</v>
      </c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62" t="s">
        <v>173</v>
      </c>
      <c r="AT139" s="162" t="s">
        <v>169</v>
      </c>
      <c r="AU139" s="162" t="s">
        <v>84</v>
      </c>
      <c r="AY139" s="16" t="s">
        <v>167</v>
      </c>
      <c r="BE139" s="163">
        <f t="shared" si="4"/>
        <v>0</v>
      </c>
      <c r="BF139" s="163">
        <f t="shared" si="5"/>
        <v>813.5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6" t="s">
        <v>84</v>
      </c>
      <c r="BK139" s="164">
        <f t="shared" si="9"/>
        <v>813.5</v>
      </c>
      <c r="BL139" s="16" t="s">
        <v>173</v>
      </c>
      <c r="BM139" s="162" t="s">
        <v>194</v>
      </c>
    </row>
    <row r="140" spans="1:65" s="2" customFormat="1" ht="21.75" customHeight="1">
      <c r="A140" s="28"/>
      <c r="B140" s="151"/>
      <c r="C140" s="152" t="s">
        <v>201</v>
      </c>
      <c r="D140" s="152" t="s">
        <v>169</v>
      </c>
      <c r="E140" s="153" t="s">
        <v>2170</v>
      </c>
      <c r="F140" s="154" t="s">
        <v>2171</v>
      </c>
      <c r="G140" s="155" t="s">
        <v>212</v>
      </c>
      <c r="H140" s="156">
        <v>250</v>
      </c>
      <c r="I140" s="156">
        <v>1.9059999999999999</v>
      </c>
      <c r="J140" s="156">
        <f t="shared" si="0"/>
        <v>476.5</v>
      </c>
      <c r="K140" s="157"/>
      <c r="L140" s="29"/>
      <c r="M140" s="158" t="s">
        <v>1</v>
      </c>
      <c r="N140" s="159" t="s">
        <v>37</v>
      </c>
      <c r="O140" s="160">
        <v>0</v>
      </c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62" t="s">
        <v>173</v>
      </c>
      <c r="AT140" s="162" t="s">
        <v>169</v>
      </c>
      <c r="AU140" s="162" t="s">
        <v>84</v>
      </c>
      <c r="AY140" s="16" t="s">
        <v>167</v>
      </c>
      <c r="BE140" s="163">
        <f t="shared" si="4"/>
        <v>0</v>
      </c>
      <c r="BF140" s="163">
        <f t="shared" si="5"/>
        <v>476.5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6" t="s">
        <v>84</v>
      </c>
      <c r="BK140" s="164">
        <f t="shared" si="9"/>
        <v>476.5</v>
      </c>
      <c r="BL140" s="16" t="s">
        <v>173</v>
      </c>
      <c r="BM140" s="162" t="s">
        <v>201</v>
      </c>
    </row>
    <row r="141" spans="1:65" s="2" customFormat="1" ht="16.5" customHeight="1">
      <c r="A141" s="28"/>
      <c r="B141" s="151"/>
      <c r="C141" s="152" t="s">
        <v>208</v>
      </c>
      <c r="D141" s="152" t="s">
        <v>169</v>
      </c>
      <c r="E141" s="153" t="s">
        <v>2172</v>
      </c>
      <c r="F141" s="154" t="s">
        <v>2173</v>
      </c>
      <c r="G141" s="155" t="s">
        <v>172</v>
      </c>
      <c r="H141" s="156">
        <v>390</v>
      </c>
      <c r="I141" s="156">
        <v>3.2589999999999999</v>
      </c>
      <c r="J141" s="156">
        <f t="shared" si="0"/>
        <v>1271.01</v>
      </c>
      <c r="K141" s="157"/>
      <c r="L141" s="29"/>
      <c r="M141" s="158" t="s">
        <v>1</v>
      </c>
      <c r="N141" s="159" t="s">
        <v>37</v>
      </c>
      <c r="O141" s="160">
        <v>0</v>
      </c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62" t="s">
        <v>173</v>
      </c>
      <c r="AT141" s="162" t="s">
        <v>169</v>
      </c>
      <c r="AU141" s="162" t="s">
        <v>84</v>
      </c>
      <c r="AY141" s="16" t="s">
        <v>167</v>
      </c>
      <c r="BE141" s="163">
        <f t="shared" si="4"/>
        <v>0</v>
      </c>
      <c r="BF141" s="163">
        <f t="shared" si="5"/>
        <v>1271.01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6" t="s">
        <v>84</v>
      </c>
      <c r="BK141" s="164">
        <f t="shared" si="9"/>
        <v>1271.01</v>
      </c>
      <c r="BL141" s="16" t="s">
        <v>173</v>
      </c>
      <c r="BM141" s="162" t="s">
        <v>208</v>
      </c>
    </row>
    <row r="142" spans="1:65" s="2" customFormat="1" ht="21.75" customHeight="1">
      <c r="A142" s="28"/>
      <c r="B142" s="151"/>
      <c r="C142" s="152" t="s">
        <v>213</v>
      </c>
      <c r="D142" s="152" t="s">
        <v>169</v>
      </c>
      <c r="E142" s="153" t="s">
        <v>2174</v>
      </c>
      <c r="F142" s="154" t="s">
        <v>2175</v>
      </c>
      <c r="G142" s="155" t="s">
        <v>172</v>
      </c>
      <c r="H142" s="156">
        <v>390</v>
      </c>
      <c r="I142" s="156">
        <v>1.7969999999999999</v>
      </c>
      <c r="J142" s="156">
        <f t="shared" si="0"/>
        <v>700.83</v>
      </c>
      <c r="K142" s="157"/>
      <c r="L142" s="29"/>
      <c r="M142" s="158" t="s">
        <v>1</v>
      </c>
      <c r="N142" s="159" t="s">
        <v>37</v>
      </c>
      <c r="O142" s="160">
        <v>0</v>
      </c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62" t="s">
        <v>173</v>
      </c>
      <c r="AT142" s="162" t="s">
        <v>169</v>
      </c>
      <c r="AU142" s="162" t="s">
        <v>84</v>
      </c>
      <c r="AY142" s="16" t="s">
        <v>167</v>
      </c>
      <c r="BE142" s="163">
        <f t="shared" si="4"/>
        <v>0</v>
      </c>
      <c r="BF142" s="163">
        <f t="shared" si="5"/>
        <v>700.83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6" t="s">
        <v>84</v>
      </c>
      <c r="BK142" s="164">
        <f t="shared" si="9"/>
        <v>700.83</v>
      </c>
      <c r="BL142" s="16" t="s">
        <v>173</v>
      </c>
      <c r="BM142" s="162" t="s">
        <v>213</v>
      </c>
    </row>
    <row r="143" spans="1:65" s="2" customFormat="1" ht="16.5" customHeight="1">
      <c r="A143" s="28"/>
      <c r="B143" s="151"/>
      <c r="C143" s="152" t="s">
        <v>223</v>
      </c>
      <c r="D143" s="152" t="s">
        <v>169</v>
      </c>
      <c r="E143" s="153" t="s">
        <v>2176</v>
      </c>
      <c r="F143" s="154" t="s">
        <v>2177</v>
      </c>
      <c r="G143" s="155" t="s">
        <v>172</v>
      </c>
      <c r="H143" s="156">
        <v>390</v>
      </c>
      <c r="I143" s="156">
        <v>0.68700000000000006</v>
      </c>
      <c r="J143" s="156">
        <f t="shared" si="0"/>
        <v>267.93</v>
      </c>
      <c r="K143" s="157"/>
      <c r="L143" s="29"/>
      <c r="M143" s="158" t="s">
        <v>1</v>
      </c>
      <c r="N143" s="159" t="s">
        <v>37</v>
      </c>
      <c r="O143" s="160">
        <v>0</v>
      </c>
      <c r="P143" s="160">
        <f t="shared" si="1"/>
        <v>0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62" t="s">
        <v>173</v>
      </c>
      <c r="AT143" s="162" t="s">
        <v>169</v>
      </c>
      <c r="AU143" s="162" t="s">
        <v>84</v>
      </c>
      <c r="AY143" s="16" t="s">
        <v>167</v>
      </c>
      <c r="BE143" s="163">
        <f t="shared" si="4"/>
        <v>0</v>
      </c>
      <c r="BF143" s="163">
        <f t="shared" si="5"/>
        <v>267.93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6" t="s">
        <v>84</v>
      </c>
      <c r="BK143" s="164">
        <f t="shared" si="9"/>
        <v>267.93</v>
      </c>
      <c r="BL143" s="16" t="s">
        <v>173</v>
      </c>
      <c r="BM143" s="162" t="s">
        <v>223</v>
      </c>
    </row>
    <row r="144" spans="1:65" s="2" customFormat="1" ht="21.75" customHeight="1">
      <c r="A144" s="28"/>
      <c r="B144" s="151"/>
      <c r="C144" s="152" t="s">
        <v>229</v>
      </c>
      <c r="D144" s="152" t="s">
        <v>169</v>
      </c>
      <c r="E144" s="153" t="s">
        <v>2178</v>
      </c>
      <c r="F144" s="154" t="s">
        <v>2179</v>
      </c>
      <c r="G144" s="155" t="s">
        <v>172</v>
      </c>
      <c r="H144" s="156">
        <v>286</v>
      </c>
      <c r="I144" s="156">
        <v>1.2390000000000001</v>
      </c>
      <c r="J144" s="156">
        <f t="shared" si="0"/>
        <v>354.35399999999998</v>
      </c>
      <c r="K144" s="157"/>
      <c r="L144" s="29"/>
      <c r="M144" s="158" t="s">
        <v>1</v>
      </c>
      <c r="N144" s="159" t="s">
        <v>37</v>
      </c>
      <c r="O144" s="160">
        <v>0</v>
      </c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62" t="s">
        <v>173</v>
      </c>
      <c r="AT144" s="162" t="s">
        <v>169</v>
      </c>
      <c r="AU144" s="162" t="s">
        <v>84</v>
      </c>
      <c r="AY144" s="16" t="s">
        <v>167</v>
      </c>
      <c r="BE144" s="163">
        <f t="shared" si="4"/>
        <v>0</v>
      </c>
      <c r="BF144" s="163">
        <f t="shared" si="5"/>
        <v>354.35399999999998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6" t="s">
        <v>84</v>
      </c>
      <c r="BK144" s="164">
        <f t="shared" si="9"/>
        <v>354.35399999999998</v>
      </c>
      <c r="BL144" s="16" t="s">
        <v>173</v>
      </c>
      <c r="BM144" s="162" t="s">
        <v>229</v>
      </c>
    </row>
    <row r="145" spans="1:65" s="2" customFormat="1" ht="21.75" customHeight="1">
      <c r="A145" s="28"/>
      <c r="B145" s="151"/>
      <c r="C145" s="152" t="s">
        <v>236</v>
      </c>
      <c r="D145" s="152" t="s">
        <v>169</v>
      </c>
      <c r="E145" s="153" t="s">
        <v>2180</v>
      </c>
      <c r="F145" s="154" t="s">
        <v>2181</v>
      </c>
      <c r="G145" s="155" t="s">
        <v>172</v>
      </c>
      <c r="H145" s="156">
        <v>56</v>
      </c>
      <c r="I145" s="156">
        <v>13.039</v>
      </c>
      <c r="J145" s="156">
        <f t="shared" si="0"/>
        <v>730.18399999999997</v>
      </c>
      <c r="K145" s="157"/>
      <c r="L145" s="29"/>
      <c r="M145" s="158" t="s">
        <v>1</v>
      </c>
      <c r="N145" s="159" t="s">
        <v>37</v>
      </c>
      <c r="O145" s="160">
        <v>0</v>
      </c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62" t="s">
        <v>173</v>
      </c>
      <c r="AT145" s="162" t="s">
        <v>169</v>
      </c>
      <c r="AU145" s="162" t="s">
        <v>84</v>
      </c>
      <c r="AY145" s="16" t="s">
        <v>167</v>
      </c>
      <c r="BE145" s="163">
        <f t="shared" si="4"/>
        <v>0</v>
      </c>
      <c r="BF145" s="163">
        <f t="shared" si="5"/>
        <v>730.18399999999997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6" t="s">
        <v>84</v>
      </c>
      <c r="BK145" s="164">
        <f t="shared" si="9"/>
        <v>730.18399999999997</v>
      </c>
      <c r="BL145" s="16" t="s">
        <v>173</v>
      </c>
      <c r="BM145" s="162" t="s">
        <v>236</v>
      </c>
    </row>
    <row r="146" spans="1:65" s="2" customFormat="1" ht="16.5" customHeight="1">
      <c r="A146" s="28"/>
      <c r="B146" s="151"/>
      <c r="C146" s="180" t="s">
        <v>242</v>
      </c>
      <c r="D146" s="180" t="s">
        <v>209</v>
      </c>
      <c r="E146" s="181" t="s">
        <v>2182</v>
      </c>
      <c r="F146" s="182" t="s">
        <v>2183</v>
      </c>
      <c r="G146" s="183" t="s">
        <v>172</v>
      </c>
      <c r="H146" s="184">
        <v>56</v>
      </c>
      <c r="I146" s="184">
        <v>11.984</v>
      </c>
      <c r="J146" s="184">
        <f t="shared" si="0"/>
        <v>671.10400000000004</v>
      </c>
      <c r="K146" s="185"/>
      <c r="L146" s="186"/>
      <c r="M146" s="187" t="s">
        <v>1</v>
      </c>
      <c r="N146" s="188" t="s">
        <v>37</v>
      </c>
      <c r="O146" s="160">
        <v>0</v>
      </c>
      <c r="P146" s="160">
        <f t="shared" si="1"/>
        <v>0</v>
      </c>
      <c r="Q146" s="160">
        <v>0</v>
      </c>
      <c r="R146" s="160">
        <f t="shared" si="2"/>
        <v>0</v>
      </c>
      <c r="S146" s="160">
        <v>0</v>
      </c>
      <c r="T146" s="161">
        <f t="shared" si="3"/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62" t="s">
        <v>213</v>
      </c>
      <c r="AT146" s="162" t="s">
        <v>209</v>
      </c>
      <c r="AU146" s="162" t="s">
        <v>84</v>
      </c>
      <c r="AY146" s="16" t="s">
        <v>167</v>
      </c>
      <c r="BE146" s="163">
        <f t="shared" si="4"/>
        <v>0</v>
      </c>
      <c r="BF146" s="163">
        <f t="shared" si="5"/>
        <v>671.10400000000004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6" t="s">
        <v>84</v>
      </c>
      <c r="BK146" s="164">
        <f t="shared" si="9"/>
        <v>671.10400000000004</v>
      </c>
      <c r="BL146" s="16" t="s">
        <v>173</v>
      </c>
      <c r="BM146" s="162" t="s">
        <v>242</v>
      </c>
    </row>
    <row r="147" spans="1:65" s="12" customFormat="1" ht="22.9" customHeight="1">
      <c r="B147" s="139"/>
      <c r="D147" s="140" t="s">
        <v>70</v>
      </c>
      <c r="E147" s="149" t="s">
        <v>185</v>
      </c>
      <c r="F147" s="149" t="s">
        <v>222</v>
      </c>
      <c r="J147" s="150">
        <f>BK147</f>
        <v>1739.7370000000001</v>
      </c>
      <c r="L147" s="139"/>
      <c r="M147" s="143"/>
      <c r="N147" s="144"/>
      <c r="O147" s="144"/>
      <c r="P147" s="145">
        <f>SUM(P148:P149)</f>
        <v>0</v>
      </c>
      <c r="Q147" s="144"/>
      <c r="R147" s="145">
        <f>SUM(R148:R149)</f>
        <v>0</v>
      </c>
      <c r="S147" s="144"/>
      <c r="T147" s="146">
        <f>SUM(T148:T149)</f>
        <v>0</v>
      </c>
      <c r="AR147" s="140" t="s">
        <v>78</v>
      </c>
      <c r="AT147" s="147" t="s">
        <v>70</v>
      </c>
      <c r="AU147" s="147" t="s">
        <v>78</v>
      </c>
      <c r="AY147" s="140" t="s">
        <v>167</v>
      </c>
      <c r="BK147" s="148">
        <f>SUM(BK148:BK149)</f>
        <v>1739.7370000000001</v>
      </c>
    </row>
    <row r="148" spans="1:65" s="2" customFormat="1" ht="16.5" customHeight="1">
      <c r="A148" s="28"/>
      <c r="B148" s="151"/>
      <c r="C148" s="152" t="s">
        <v>247</v>
      </c>
      <c r="D148" s="152" t="s">
        <v>169</v>
      </c>
      <c r="E148" s="153" t="s">
        <v>2184</v>
      </c>
      <c r="F148" s="154" t="s">
        <v>2185</v>
      </c>
      <c r="G148" s="155" t="s">
        <v>245</v>
      </c>
      <c r="H148" s="156">
        <v>1</v>
      </c>
      <c r="I148" s="156">
        <v>49.536999999999999</v>
      </c>
      <c r="J148" s="156">
        <f>ROUND(I148*H148,3)</f>
        <v>49.536999999999999</v>
      </c>
      <c r="K148" s="157"/>
      <c r="L148" s="29"/>
      <c r="M148" s="158" t="s">
        <v>1</v>
      </c>
      <c r="N148" s="159" t="s">
        <v>37</v>
      </c>
      <c r="O148" s="160">
        <v>0</v>
      </c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62" t="s">
        <v>173</v>
      </c>
      <c r="AT148" s="162" t="s">
        <v>169</v>
      </c>
      <c r="AU148" s="162" t="s">
        <v>84</v>
      </c>
      <c r="AY148" s="16" t="s">
        <v>167</v>
      </c>
      <c r="BE148" s="163">
        <f>IF(N148="základná",J148,0)</f>
        <v>0</v>
      </c>
      <c r="BF148" s="163">
        <f>IF(N148="znížená",J148,0)</f>
        <v>49.536999999999999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84</v>
      </c>
      <c r="BK148" s="164">
        <f>ROUND(I148*H148,3)</f>
        <v>49.536999999999999</v>
      </c>
      <c r="BL148" s="16" t="s">
        <v>173</v>
      </c>
      <c r="BM148" s="162" t="s">
        <v>247</v>
      </c>
    </row>
    <row r="149" spans="1:65" s="2" customFormat="1" ht="21.75" customHeight="1">
      <c r="A149" s="28"/>
      <c r="B149" s="151"/>
      <c r="C149" s="180" t="s">
        <v>252</v>
      </c>
      <c r="D149" s="180" t="s">
        <v>209</v>
      </c>
      <c r="E149" s="181" t="s">
        <v>2186</v>
      </c>
      <c r="F149" s="182" t="s">
        <v>2187</v>
      </c>
      <c r="G149" s="183" t="s">
        <v>245</v>
      </c>
      <c r="H149" s="184">
        <v>1</v>
      </c>
      <c r="I149" s="184">
        <v>1690.2</v>
      </c>
      <c r="J149" s="184">
        <f>ROUND(I149*H149,3)</f>
        <v>1690.2</v>
      </c>
      <c r="K149" s="185"/>
      <c r="L149" s="186"/>
      <c r="M149" s="187" t="s">
        <v>1</v>
      </c>
      <c r="N149" s="188" t="s">
        <v>37</v>
      </c>
      <c r="O149" s="160">
        <v>0</v>
      </c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62" t="s">
        <v>213</v>
      </c>
      <c r="AT149" s="162" t="s">
        <v>209</v>
      </c>
      <c r="AU149" s="162" t="s">
        <v>84</v>
      </c>
      <c r="AY149" s="16" t="s">
        <v>167</v>
      </c>
      <c r="BE149" s="163">
        <f>IF(N149="základná",J149,0)</f>
        <v>0</v>
      </c>
      <c r="BF149" s="163">
        <f>IF(N149="znížená",J149,0)</f>
        <v>1690.2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84</v>
      </c>
      <c r="BK149" s="164">
        <f>ROUND(I149*H149,3)</f>
        <v>1690.2</v>
      </c>
      <c r="BL149" s="16" t="s">
        <v>173</v>
      </c>
      <c r="BM149" s="162" t="s">
        <v>252</v>
      </c>
    </row>
    <row r="150" spans="1:65" s="12" customFormat="1" ht="22.9" customHeight="1">
      <c r="B150" s="139"/>
      <c r="D150" s="140" t="s">
        <v>70</v>
      </c>
      <c r="E150" s="149" t="s">
        <v>173</v>
      </c>
      <c r="F150" s="149" t="s">
        <v>313</v>
      </c>
      <c r="J150" s="150">
        <f>BK150</f>
        <v>1315.287</v>
      </c>
      <c r="L150" s="139"/>
      <c r="M150" s="143"/>
      <c r="N150" s="144"/>
      <c r="O150" s="144"/>
      <c r="P150" s="145">
        <f>SUM(P151:P153)</f>
        <v>0</v>
      </c>
      <c r="Q150" s="144"/>
      <c r="R150" s="145">
        <f>SUM(R151:R153)</f>
        <v>0</v>
      </c>
      <c r="S150" s="144"/>
      <c r="T150" s="146">
        <f>SUM(T151:T153)</f>
        <v>0</v>
      </c>
      <c r="AR150" s="140" t="s">
        <v>78</v>
      </c>
      <c r="AT150" s="147" t="s">
        <v>70</v>
      </c>
      <c r="AU150" s="147" t="s">
        <v>78</v>
      </c>
      <c r="AY150" s="140" t="s">
        <v>167</v>
      </c>
      <c r="BK150" s="148">
        <f>SUM(BK151:BK153)</f>
        <v>1315.287</v>
      </c>
    </row>
    <row r="151" spans="1:65" s="2" customFormat="1" ht="33" customHeight="1">
      <c r="A151" s="28"/>
      <c r="B151" s="151"/>
      <c r="C151" s="152" t="s">
        <v>257</v>
      </c>
      <c r="D151" s="152" t="s">
        <v>169</v>
      </c>
      <c r="E151" s="153" t="s">
        <v>2188</v>
      </c>
      <c r="F151" s="154" t="s">
        <v>2189</v>
      </c>
      <c r="G151" s="155" t="s">
        <v>172</v>
      </c>
      <c r="H151" s="156">
        <v>21</v>
      </c>
      <c r="I151" s="156">
        <v>29.748999999999999</v>
      </c>
      <c r="J151" s="156">
        <f>ROUND(I151*H151,3)</f>
        <v>624.72900000000004</v>
      </c>
      <c r="K151" s="157"/>
      <c r="L151" s="29"/>
      <c r="M151" s="158" t="s">
        <v>1</v>
      </c>
      <c r="N151" s="159" t="s">
        <v>37</v>
      </c>
      <c r="O151" s="160">
        <v>0</v>
      </c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62" t="s">
        <v>173</v>
      </c>
      <c r="AT151" s="162" t="s">
        <v>169</v>
      </c>
      <c r="AU151" s="162" t="s">
        <v>84</v>
      </c>
      <c r="AY151" s="16" t="s">
        <v>167</v>
      </c>
      <c r="BE151" s="163">
        <f>IF(N151="základná",J151,0)</f>
        <v>0</v>
      </c>
      <c r="BF151" s="163">
        <f>IF(N151="znížená",J151,0)</f>
        <v>624.72900000000004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6" t="s">
        <v>84</v>
      </c>
      <c r="BK151" s="164">
        <f>ROUND(I151*H151,3)</f>
        <v>624.72900000000004</v>
      </c>
      <c r="BL151" s="16" t="s">
        <v>173</v>
      </c>
      <c r="BM151" s="162" t="s">
        <v>257</v>
      </c>
    </row>
    <row r="152" spans="1:65" s="2" customFormat="1" ht="21.75" customHeight="1">
      <c r="A152" s="28"/>
      <c r="B152" s="151"/>
      <c r="C152" s="152" t="s">
        <v>270</v>
      </c>
      <c r="D152" s="152" t="s">
        <v>169</v>
      </c>
      <c r="E152" s="153" t="s">
        <v>2190</v>
      </c>
      <c r="F152" s="154" t="s">
        <v>2191</v>
      </c>
      <c r="G152" s="155" t="s">
        <v>245</v>
      </c>
      <c r="H152" s="156">
        <v>21</v>
      </c>
      <c r="I152" s="156">
        <v>6.5890000000000004</v>
      </c>
      <c r="J152" s="156">
        <f>ROUND(I152*H152,3)</f>
        <v>138.369</v>
      </c>
      <c r="K152" s="157"/>
      <c r="L152" s="29"/>
      <c r="M152" s="158" t="s">
        <v>1</v>
      </c>
      <c r="N152" s="159" t="s">
        <v>37</v>
      </c>
      <c r="O152" s="160">
        <v>0</v>
      </c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62" t="s">
        <v>173</v>
      </c>
      <c r="AT152" s="162" t="s">
        <v>169</v>
      </c>
      <c r="AU152" s="162" t="s">
        <v>84</v>
      </c>
      <c r="AY152" s="16" t="s">
        <v>167</v>
      </c>
      <c r="BE152" s="163">
        <f>IF(N152="základná",J152,0)</f>
        <v>0</v>
      </c>
      <c r="BF152" s="163">
        <f>IF(N152="znížená",J152,0)</f>
        <v>138.369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6" t="s">
        <v>84</v>
      </c>
      <c r="BK152" s="164">
        <f>ROUND(I152*H152,3)</f>
        <v>138.369</v>
      </c>
      <c r="BL152" s="16" t="s">
        <v>173</v>
      </c>
      <c r="BM152" s="162" t="s">
        <v>270</v>
      </c>
    </row>
    <row r="153" spans="1:65" s="2" customFormat="1" ht="21.75" customHeight="1">
      <c r="A153" s="28"/>
      <c r="B153" s="151"/>
      <c r="C153" s="152" t="s">
        <v>282</v>
      </c>
      <c r="D153" s="152" t="s">
        <v>169</v>
      </c>
      <c r="E153" s="153" t="s">
        <v>2192</v>
      </c>
      <c r="F153" s="154" t="s">
        <v>2193</v>
      </c>
      <c r="G153" s="155" t="s">
        <v>172</v>
      </c>
      <c r="H153" s="156">
        <v>5.5</v>
      </c>
      <c r="I153" s="156">
        <v>100.398</v>
      </c>
      <c r="J153" s="156">
        <f>ROUND(I153*H153,3)</f>
        <v>552.18899999999996</v>
      </c>
      <c r="K153" s="157"/>
      <c r="L153" s="29"/>
      <c r="M153" s="158" t="s">
        <v>1</v>
      </c>
      <c r="N153" s="159" t="s">
        <v>37</v>
      </c>
      <c r="O153" s="160">
        <v>0</v>
      </c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62" t="s">
        <v>173</v>
      </c>
      <c r="AT153" s="162" t="s">
        <v>169</v>
      </c>
      <c r="AU153" s="162" t="s">
        <v>84</v>
      </c>
      <c r="AY153" s="16" t="s">
        <v>167</v>
      </c>
      <c r="BE153" s="163">
        <f>IF(N153="základná",J153,0)</f>
        <v>0</v>
      </c>
      <c r="BF153" s="163">
        <f>IF(N153="znížená",J153,0)</f>
        <v>552.18899999999996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6" t="s">
        <v>84</v>
      </c>
      <c r="BK153" s="164">
        <f>ROUND(I153*H153,3)</f>
        <v>552.18899999999996</v>
      </c>
      <c r="BL153" s="16" t="s">
        <v>173</v>
      </c>
      <c r="BM153" s="162" t="s">
        <v>282</v>
      </c>
    </row>
    <row r="154" spans="1:65" s="12" customFormat="1" ht="22.9" customHeight="1">
      <c r="B154" s="139"/>
      <c r="D154" s="140" t="s">
        <v>70</v>
      </c>
      <c r="E154" s="149" t="s">
        <v>213</v>
      </c>
      <c r="F154" s="149" t="s">
        <v>2194</v>
      </c>
      <c r="J154" s="150">
        <f>BK154</f>
        <v>12974.829</v>
      </c>
      <c r="L154" s="139"/>
      <c r="M154" s="143"/>
      <c r="N154" s="144"/>
      <c r="O154" s="144"/>
      <c r="P154" s="145">
        <f>SUM(P155:P186)</f>
        <v>0</v>
      </c>
      <c r="Q154" s="144"/>
      <c r="R154" s="145">
        <f>SUM(R155:R186)</f>
        <v>0</v>
      </c>
      <c r="S154" s="144"/>
      <c r="T154" s="146">
        <f>SUM(T155:T186)</f>
        <v>0</v>
      </c>
      <c r="AR154" s="140" t="s">
        <v>78</v>
      </c>
      <c r="AT154" s="147" t="s">
        <v>70</v>
      </c>
      <c r="AU154" s="147" t="s">
        <v>78</v>
      </c>
      <c r="AY154" s="140" t="s">
        <v>167</v>
      </c>
      <c r="BK154" s="148">
        <f>SUM(BK155:BK186)</f>
        <v>12974.829</v>
      </c>
    </row>
    <row r="155" spans="1:65" s="2" customFormat="1" ht="21.75" customHeight="1">
      <c r="A155" s="28"/>
      <c r="B155" s="151"/>
      <c r="C155" s="152" t="s">
        <v>286</v>
      </c>
      <c r="D155" s="152" t="s">
        <v>169</v>
      </c>
      <c r="E155" s="153" t="s">
        <v>2195</v>
      </c>
      <c r="F155" s="154" t="s">
        <v>2196</v>
      </c>
      <c r="G155" s="155" t="s">
        <v>434</v>
      </c>
      <c r="H155" s="156">
        <v>100</v>
      </c>
      <c r="I155" s="156">
        <v>0.81599999999999995</v>
      </c>
      <c r="J155" s="156">
        <f t="shared" ref="J155:J186" si="10">ROUND(I155*H155,3)</f>
        <v>81.599999999999994</v>
      </c>
      <c r="K155" s="157"/>
      <c r="L155" s="29"/>
      <c r="M155" s="158" t="s">
        <v>1</v>
      </c>
      <c r="N155" s="159" t="s">
        <v>37</v>
      </c>
      <c r="O155" s="160">
        <v>0</v>
      </c>
      <c r="P155" s="160">
        <f t="shared" ref="P155:P186" si="11">O155*H155</f>
        <v>0</v>
      </c>
      <c r="Q155" s="160">
        <v>0</v>
      </c>
      <c r="R155" s="160">
        <f t="shared" ref="R155:R186" si="12">Q155*H155</f>
        <v>0</v>
      </c>
      <c r="S155" s="160">
        <v>0</v>
      </c>
      <c r="T155" s="161">
        <f t="shared" ref="T155:T186" si="13"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62" t="s">
        <v>173</v>
      </c>
      <c r="AT155" s="162" t="s">
        <v>169</v>
      </c>
      <c r="AU155" s="162" t="s">
        <v>84</v>
      </c>
      <c r="AY155" s="16" t="s">
        <v>167</v>
      </c>
      <c r="BE155" s="163">
        <f t="shared" ref="BE155:BE186" si="14">IF(N155="základná",J155,0)</f>
        <v>0</v>
      </c>
      <c r="BF155" s="163">
        <f t="shared" ref="BF155:BF186" si="15">IF(N155="znížená",J155,0)</f>
        <v>81.599999999999994</v>
      </c>
      <c r="BG155" s="163">
        <f t="shared" ref="BG155:BG186" si="16">IF(N155="zákl. prenesená",J155,0)</f>
        <v>0</v>
      </c>
      <c r="BH155" s="163">
        <f t="shared" ref="BH155:BH186" si="17">IF(N155="zníž. prenesená",J155,0)</f>
        <v>0</v>
      </c>
      <c r="BI155" s="163">
        <f t="shared" ref="BI155:BI186" si="18">IF(N155="nulová",J155,0)</f>
        <v>0</v>
      </c>
      <c r="BJ155" s="16" t="s">
        <v>84</v>
      </c>
      <c r="BK155" s="164">
        <f t="shared" ref="BK155:BK186" si="19">ROUND(I155*H155,3)</f>
        <v>81.599999999999994</v>
      </c>
      <c r="BL155" s="16" t="s">
        <v>173</v>
      </c>
      <c r="BM155" s="162" t="s">
        <v>286</v>
      </c>
    </row>
    <row r="156" spans="1:65" s="2" customFormat="1" ht="21.75" customHeight="1">
      <c r="A156" s="28"/>
      <c r="B156" s="151"/>
      <c r="C156" s="180" t="s">
        <v>291</v>
      </c>
      <c r="D156" s="180" t="s">
        <v>209</v>
      </c>
      <c r="E156" s="181" t="s">
        <v>2197</v>
      </c>
      <c r="F156" s="182" t="s">
        <v>2198</v>
      </c>
      <c r="G156" s="183" t="s">
        <v>245</v>
      </c>
      <c r="H156" s="184">
        <v>8</v>
      </c>
      <c r="I156" s="184">
        <v>5.7720000000000002</v>
      </c>
      <c r="J156" s="184">
        <f t="shared" si="10"/>
        <v>46.176000000000002</v>
      </c>
      <c r="K156" s="185"/>
      <c r="L156" s="186"/>
      <c r="M156" s="187" t="s">
        <v>1</v>
      </c>
      <c r="N156" s="188" t="s">
        <v>37</v>
      </c>
      <c r="O156" s="160">
        <v>0</v>
      </c>
      <c r="P156" s="160">
        <f t="shared" si="11"/>
        <v>0</v>
      </c>
      <c r="Q156" s="160">
        <v>0</v>
      </c>
      <c r="R156" s="160">
        <f t="shared" si="12"/>
        <v>0</v>
      </c>
      <c r="S156" s="160">
        <v>0</v>
      </c>
      <c r="T156" s="161">
        <f t="shared" si="13"/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62" t="s">
        <v>213</v>
      </c>
      <c r="AT156" s="162" t="s">
        <v>209</v>
      </c>
      <c r="AU156" s="162" t="s">
        <v>84</v>
      </c>
      <c r="AY156" s="16" t="s">
        <v>167</v>
      </c>
      <c r="BE156" s="163">
        <f t="shared" si="14"/>
        <v>0</v>
      </c>
      <c r="BF156" s="163">
        <f t="shared" si="15"/>
        <v>46.176000000000002</v>
      </c>
      <c r="BG156" s="163">
        <f t="shared" si="16"/>
        <v>0</v>
      </c>
      <c r="BH156" s="163">
        <f t="shared" si="17"/>
        <v>0</v>
      </c>
      <c r="BI156" s="163">
        <f t="shared" si="18"/>
        <v>0</v>
      </c>
      <c r="BJ156" s="16" t="s">
        <v>84</v>
      </c>
      <c r="BK156" s="164">
        <f t="shared" si="19"/>
        <v>46.176000000000002</v>
      </c>
      <c r="BL156" s="16" t="s">
        <v>173</v>
      </c>
      <c r="BM156" s="162" t="s">
        <v>291</v>
      </c>
    </row>
    <row r="157" spans="1:65" s="2" customFormat="1" ht="16.5" customHeight="1">
      <c r="A157" s="28"/>
      <c r="B157" s="151"/>
      <c r="C157" s="180" t="s">
        <v>7</v>
      </c>
      <c r="D157" s="180" t="s">
        <v>209</v>
      </c>
      <c r="E157" s="181" t="s">
        <v>2199</v>
      </c>
      <c r="F157" s="182" t="s">
        <v>2200</v>
      </c>
      <c r="G157" s="183" t="s">
        <v>434</v>
      </c>
      <c r="H157" s="184">
        <v>100</v>
      </c>
      <c r="I157" s="184">
        <v>5.0590000000000002</v>
      </c>
      <c r="J157" s="184">
        <f t="shared" si="10"/>
        <v>505.9</v>
      </c>
      <c r="K157" s="185"/>
      <c r="L157" s="186"/>
      <c r="M157" s="187" t="s">
        <v>1</v>
      </c>
      <c r="N157" s="188" t="s">
        <v>37</v>
      </c>
      <c r="O157" s="160">
        <v>0</v>
      </c>
      <c r="P157" s="160">
        <f t="shared" si="11"/>
        <v>0</v>
      </c>
      <c r="Q157" s="160">
        <v>0</v>
      </c>
      <c r="R157" s="160">
        <f t="shared" si="12"/>
        <v>0</v>
      </c>
      <c r="S157" s="160">
        <v>0</v>
      </c>
      <c r="T157" s="161">
        <f t="shared" si="13"/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62" t="s">
        <v>213</v>
      </c>
      <c r="AT157" s="162" t="s">
        <v>209</v>
      </c>
      <c r="AU157" s="162" t="s">
        <v>84</v>
      </c>
      <c r="AY157" s="16" t="s">
        <v>167</v>
      </c>
      <c r="BE157" s="163">
        <f t="shared" si="14"/>
        <v>0</v>
      </c>
      <c r="BF157" s="163">
        <f t="shared" si="15"/>
        <v>505.9</v>
      </c>
      <c r="BG157" s="163">
        <f t="shared" si="16"/>
        <v>0</v>
      </c>
      <c r="BH157" s="163">
        <f t="shared" si="17"/>
        <v>0</v>
      </c>
      <c r="BI157" s="163">
        <f t="shared" si="18"/>
        <v>0</v>
      </c>
      <c r="BJ157" s="16" t="s">
        <v>84</v>
      </c>
      <c r="BK157" s="164">
        <f t="shared" si="19"/>
        <v>505.9</v>
      </c>
      <c r="BL157" s="16" t="s">
        <v>173</v>
      </c>
      <c r="BM157" s="162" t="s">
        <v>7</v>
      </c>
    </row>
    <row r="158" spans="1:65" s="2" customFormat="1" ht="21.75" customHeight="1">
      <c r="A158" s="28"/>
      <c r="B158" s="151"/>
      <c r="C158" s="152" t="s">
        <v>301</v>
      </c>
      <c r="D158" s="152" t="s">
        <v>169</v>
      </c>
      <c r="E158" s="153" t="s">
        <v>2201</v>
      </c>
      <c r="F158" s="154" t="s">
        <v>2202</v>
      </c>
      <c r="G158" s="155" t="s">
        <v>434</v>
      </c>
      <c r="H158" s="156">
        <v>68</v>
      </c>
      <c r="I158" s="156">
        <v>0.72699999999999998</v>
      </c>
      <c r="J158" s="156">
        <f t="shared" si="10"/>
        <v>49.436</v>
      </c>
      <c r="K158" s="157"/>
      <c r="L158" s="29"/>
      <c r="M158" s="158" t="s">
        <v>1</v>
      </c>
      <c r="N158" s="159" t="s">
        <v>37</v>
      </c>
      <c r="O158" s="160">
        <v>0</v>
      </c>
      <c r="P158" s="160">
        <f t="shared" si="11"/>
        <v>0</v>
      </c>
      <c r="Q158" s="160">
        <v>0</v>
      </c>
      <c r="R158" s="160">
        <f t="shared" si="12"/>
        <v>0</v>
      </c>
      <c r="S158" s="160">
        <v>0</v>
      </c>
      <c r="T158" s="161">
        <f t="shared" si="13"/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62" t="s">
        <v>173</v>
      </c>
      <c r="AT158" s="162" t="s">
        <v>169</v>
      </c>
      <c r="AU158" s="162" t="s">
        <v>84</v>
      </c>
      <c r="AY158" s="16" t="s">
        <v>167</v>
      </c>
      <c r="BE158" s="163">
        <f t="shared" si="14"/>
        <v>0</v>
      </c>
      <c r="BF158" s="163">
        <f t="shared" si="15"/>
        <v>49.436</v>
      </c>
      <c r="BG158" s="163">
        <f t="shared" si="16"/>
        <v>0</v>
      </c>
      <c r="BH158" s="163">
        <f t="shared" si="17"/>
        <v>0</v>
      </c>
      <c r="BI158" s="163">
        <f t="shared" si="18"/>
        <v>0</v>
      </c>
      <c r="BJ158" s="16" t="s">
        <v>84</v>
      </c>
      <c r="BK158" s="164">
        <f t="shared" si="19"/>
        <v>49.436</v>
      </c>
      <c r="BL158" s="16" t="s">
        <v>173</v>
      </c>
      <c r="BM158" s="162" t="s">
        <v>301</v>
      </c>
    </row>
    <row r="159" spans="1:65" s="2" customFormat="1" ht="21.75" customHeight="1">
      <c r="A159" s="28"/>
      <c r="B159" s="151"/>
      <c r="C159" s="180" t="s">
        <v>307</v>
      </c>
      <c r="D159" s="180" t="s">
        <v>209</v>
      </c>
      <c r="E159" s="181" t="s">
        <v>2203</v>
      </c>
      <c r="F159" s="182" t="s">
        <v>2204</v>
      </c>
      <c r="G159" s="183" t="s">
        <v>245</v>
      </c>
      <c r="H159" s="184">
        <v>34</v>
      </c>
      <c r="I159" s="184">
        <v>17.093</v>
      </c>
      <c r="J159" s="184">
        <f t="shared" si="10"/>
        <v>581.16200000000003</v>
      </c>
      <c r="K159" s="185"/>
      <c r="L159" s="186"/>
      <c r="M159" s="187" t="s">
        <v>1</v>
      </c>
      <c r="N159" s="188" t="s">
        <v>37</v>
      </c>
      <c r="O159" s="160">
        <v>0</v>
      </c>
      <c r="P159" s="160">
        <f t="shared" si="11"/>
        <v>0</v>
      </c>
      <c r="Q159" s="160">
        <v>0</v>
      </c>
      <c r="R159" s="160">
        <f t="shared" si="12"/>
        <v>0</v>
      </c>
      <c r="S159" s="160">
        <v>0</v>
      </c>
      <c r="T159" s="161">
        <f t="shared" si="13"/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62" t="s">
        <v>213</v>
      </c>
      <c r="AT159" s="162" t="s">
        <v>209</v>
      </c>
      <c r="AU159" s="162" t="s">
        <v>84</v>
      </c>
      <c r="AY159" s="16" t="s">
        <v>167</v>
      </c>
      <c r="BE159" s="163">
        <f t="shared" si="14"/>
        <v>0</v>
      </c>
      <c r="BF159" s="163">
        <f t="shared" si="15"/>
        <v>581.16200000000003</v>
      </c>
      <c r="BG159" s="163">
        <f t="shared" si="16"/>
        <v>0</v>
      </c>
      <c r="BH159" s="163">
        <f t="shared" si="17"/>
        <v>0</v>
      </c>
      <c r="BI159" s="163">
        <f t="shared" si="18"/>
        <v>0</v>
      </c>
      <c r="BJ159" s="16" t="s">
        <v>84</v>
      </c>
      <c r="BK159" s="164">
        <f t="shared" si="19"/>
        <v>581.16200000000003</v>
      </c>
      <c r="BL159" s="16" t="s">
        <v>173</v>
      </c>
      <c r="BM159" s="162" t="s">
        <v>307</v>
      </c>
    </row>
    <row r="160" spans="1:65" s="2" customFormat="1" ht="21.75" customHeight="1">
      <c r="A160" s="28"/>
      <c r="B160" s="151"/>
      <c r="C160" s="180" t="s">
        <v>314</v>
      </c>
      <c r="D160" s="180" t="s">
        <v>209</v>
      </c>
      <c r="E160" s="181" t="s">
        <v>2205</v>
      </c>
      <c r="F160" s="182" t="s">
        <v>2206</v>
      </c>
      <c r="G160" s="183" t="s">
        <v>245</v>
      </c>
      <c r="H160" s="184">
        <v>1</v>
      </c>
      <c r="I160" s="184">
        <v>34.066000000000003</v>
      </c>
      <c r="J160" s="184">
        <f t="shared" si="10"/>
        <v>34.066000000000003</v>
      </c>
      <c r="K160" s="185"/>
      <c r="L160" s="186"/>
      <c r="M160" s="187" t="s">
        <v>1</v>
      </c>
      <c r="N160" s="188" t="s">
        <v>37</v>
      </c>
      <c r="O160" s="160">
        <v>0</v>
      </c>
      <c r="P160" s="160">
        <f t="shared" si="11"/>
        <v>0</v>
      </c>
      <c r="Q160" s="160">
        <v>0</v>
      </c>
      <c r="R160" s="160">
        <f t="shared" si="12"/>
        <v>0</v>
      </c>
      <c r="S160" s="160">
        <v>0</v>
      </c>
      <c r="T160" s="161">
        <f t="shared" si="13"/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62" t="s">
        <v>213</v>
      </c>
      <c r="AT160" s="162" t="s">
        <v>209</v>
      </c>
      <c r="AU160" s="162" t="s">
        <v>84</v>
      </c>
      <c r="AY160" s="16" t="s">
        <v>167</v>
      </c>
      <c r="BE160" s="163">
        <f t="shared" si="14"/>
        <v>0</v>
      </c>
      <c r="BF160" s="163">
        <f t="shared" si="15"/>
        <v>34.066000000000003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6" t="s">
        <v>84</v>
      </c>
      <c r="BK160" s="164">
        <f t="shared" si="19"/>
        <v>34.066000000000003</v>
      </c>
      <c r="BL160" s="16" t="s">
        <v>173</v>
      </c>
      <c r="BM160" s="162" t="s">
        <v>314</v>
      </c>
    </row>
    <row r="161" spans="1:65" s="2" customFormat="1" ht="21.75" customHeight="1">
      <c r="A161" s="28"/>
      <c r="B161" s="151"/>
      <c r="C161" s="152" t="s">
        <v>320</v>
      </c>
      <c r="D161" s="152" t="s">
        <v>169</v>
      </c>
      <c r="E161" s="153" t="s">
        <v>2207</v>
      </c>
      <c r="F161" s="154" t="s">
        <v>2208</v>
      </c>
      <c r="G161" s="155" t="s">
        <v>245</v>
      </c>
      <c r="H161" s="156">
        <v>2</v>
      </c>
      <c r="I161" s="156">
        <v>3.4740000000000002</v>
      </c>
      <c r="J161" s="156">
        <f t="shared" si="10"/>
        <v>6.9480000000000004</v>
      </c>
      <c r="K161" s="157"/>
      <c r="L161" s="29"/>
      <c r="M161" s="158" t="s">
        <v>1</v>
      </c>
      <c r="N161" s="159" t="s">
        <v>37</v>
      </c>
      <c r="O161" s="160">
        <v>0</v>
      </c>
      <c r="P161" s="160">
        <f t="shared" si="11"/>
        <v>0</v>
      </c>
      <c r="Q161" s="160">
        <v>0</v>
      </c>
      <c r="R161" s="160">
        <f t="shared" si="12"/>
        <v>0</v>
      </c>
      <c r="S161" s="160">
        <v>0</v>
      </c>
      <c r="T161" s="161">
        <f t="shared" si="13"/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62" t="s">
        <v>173</v>
      </c>
      <c r="AT161" s="162" t="s">
        <v>169</v>
      </c>
      <c r="AU161" s="162" t="s">
        <v>84</v>
      </c>
      <c r="AY161" s="16" t="s">
        <v>167</v>
      </c>
      <c r="BE161" s="163">
        <f t="shared" si="14"/>
        <v>0</v>
      </c>
      <c r="BF161" s="163">
        <f t="shared" si="15"/>
        <v>6.9480000000000004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6" t="s">
        <v>84</v>
      </c>
      <c r="BK161" s="164">
        <f t="shared" si="19"/>
        <v>6.9480000000000004</v>
      </c>
      <c r="BL161" s="16" t="s">
        <v>173</v>
      </c>
      <c r="BM161" s="162" t="s">
        <v>320</v>
      </c>
    </row>
    <row r="162" spans="1:65" s="2" customFormat="1" ht="21.75" customHeight="1">
      <c r="A162" s="28"/>
      <c r="B162" s="151"/>
      <c r="C162" s="180" t="s">
        <v>325</v>
      </c>
      <c r="D162" s="180" t="s">
        <v>209</v>
      </c>
      <c r="E162" s="181" t="s">
        <v>2209</v>
      </c>
      <c r="F162" s="182" t="s">
        <v>2210</v>
      </c>
      <c r="G162" s="183" t="s">
        <v>245</v>
      </c>
      <c r="H162" s="184">
        <v>1</v>
      </c>
      <c r="I162" s="184">
        <v>8.0869999999999997</v>
      </c>
      <c r="J162" s="184">
        <f t="shared" si="10"/>
        <v>8.0869999999999997</v>
      </c>
      <c r="K162" s="185"/>
      <c r="L162" s="186"/>
      <c r="M162" s="187" t="s">
        <v>1</v>
      </c>
      <c r="N162" s="188" t="s">
        <v>37</v>
      </c>
      <c r="O162" s="160">
        <v>0</v>
      </c>
      <c r="P162" s="160">
        <f t="shared" si="11"/>
        <v>0</v>
      </c>
      <c r="Q162" s="160">
        <v>0</v>
      </c>
      <c r="R162" s="160">
        <f t="shared" si="12"/>
        <v>0</v>
      </c>
      <c r="S162" s="160">
        <v>0</v>
      </c>
      <c r="T162" s="161">
        <f t="shared" si="13"/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62" t="s">
        <v>213</v>
      </c>
      <c r="AT162" s="162" t="s">
        <v>209</v>
      </c>
      <c r="AU162" s="162" t="s">
        <v>84</v>
      </c>
      <c r="AY162" s="16" t="s">
        <v>167</v>
      </c>
      <c r="BE162" s="163">
        <f t="shared" si="14"/>
        <v>0</v>
      </c>
      <c r="BF162" s="163">
        <f t="shared" si="15"/>
        <v>8.0869999999999997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6" t="s">
        <v>84</v>
      </c>
      <c r="BK162" s="164">
        <f t="shared" si="19"/>
        <v>8.0869999999999997</v>
      </c>
      <c r="BL162" s="16" t="s">
        <v>173</v>
      </c>
      <c r="BM162" s="162" t="s">
        <v>325</v>
      </c>
    </row>
    <row r="163" spans="1:65" s="2" customFormat="1" ht="16.5" customHeight="1">
      <c r="A163" s="28"/>
      <c r="B163" s="151"/>
      <c r="C163" s="180" t="s">
        <v>331</v>
      </c>
      <c r="D163" s="180" t="s">
        <v>209</v>
      </c>
      <c r="E163" s="181" t="s">
        <v>2211</v>
      </c>
      <c r="F163" s="182" t="s">
        <v>2212</v>
      </c>
      <c r="G163" s="183" t="s">
        <v>245</v>
      </c>
      <c r="H163" s="184">
        <v>1</v>
      </c>
      <c r="I163" s="184">
        <v>12.340999999999999</v>
      </c>
      <c r="J163" s="184">
        <f t="shared" si="10"/>
        <v>12.340999999999999</v>
      </c>
      <c r="K163" s="185"/>
      <c r="L163" s="186"/>
      <c r="M163" s="187" t="s">
        <v>1</v>
      </c>
      <c r="N163" s="188" t="s">
        <v>37</v>
      </c>
      <c r="O163" s="160">
        <v>0</v>
      </c>
      <c r="P163" s="160">
        <f t="shared" si="11"/>
        <v>0</v>
      </c>
      <c r="Q163" s="160">
        <v>0</v>
      </c>
      <c r="R163" s="160">
        <f t="shared" si="12"/>
        <v>0</v>
      </c>
      <c r="S163" s="160">
        <v>0</v>
      </c>
      <c r="T163" s="161">
        <f t="shared" si="13"/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62" t="s">
        <v>213</v>
      </c>
      <c r="AT163" s="162" t="s">
        <v>209</v>
      </c>
      <c r="AU163" s="162" t="s">
        <v>84</v>
      </c>
      <c r="AY163" s="16" t="s">
        <v>167</v>
      </c>
      <c r="BE163" s="163">
        <f t="shared" si="14"/>
        <v>0</v>
      </c>
      <c r="BF163" s="163">
        <f t="shared" si="15"/>
        <v>12.340999999999999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6" t="s">
        <v>84</v>
      </c>
      <c r="BK163" s="164">
        <f t="shared" si="19"/>
        <v>12.340999999999999</v>
      </c>
      <c r="BL163" s="16" t="s">
        <v>173</v>
      </c>
      <c r="BM163" s="162" t="s">
        <v>331</v>
      </c>
    </row>
    <row r="164" spans="1:65" s="2" customFormat="1" ht="21.75" customHeight="1">
      <c r="A164" s="28"/>
      <c r="B164" s="151"/>
      <c r="C164" s="180" t="s">
        <v>337</v>
      </c>
      <c r="D164" s="180" t="s">
        <v>209</v>
      </c>
      <c r="E164" s="181" t="s">
        <v>2213</v>
      </c>
      <c r="F164" s="182" t="s">
        <v>2214</v>
      </c>
      <c r="G164" s="183" t="s">
        <v>245</v>
      </c>
      <c r="H164" s="184">
        <v>3</v>
      </c>
      <c r="I164" s="184">
        <v>11.914999999999999</v>
      </c>
      <c r="J164" s="184">
        <f t="shared" si="10"/>
        <v>35.744999999999997</v>
      </c>
      <c r="K164" s="185"/>
      <c r="L164" s="186"/>
      <c r="M164" s="187" t="s">
        <v>1</v>
      </c>
      <c r="N164" s="188" t="s">
        <v>37</v>
      </c>
      <c r="O164" s="160">
        <v>0</v>
      </c>
      <c r="P164" s="160">
        <f t="shared" si="11"/>
        <v>0</v>
      </c>
      <c r="Q164" s="160">
        <v>0</v>
      </c>
      <c r="R164" s="160">
        <f t="shared" si="12"/>
        <v>0</v>
      </c>
      <c r="S164" s="160">
        <v>0</v>
      </c>
      <c r="T164" s="161">
        <f t="shared" si="1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62" t="s">
        <v>213</v>
      </c>
      <c r="AT164" s="162" t="s">
        <v>209</v>
      </c>
      <c r="AU164" s="162" t="s">
        <v>84</v>
      </c>
      <c r="AY164" s="16" t="s">
        <v>167</v>
      </c>
      <c r="BE164" s="163">
        <f t="shared" si="14"/>
        <v>0</v>
      </c>
      <c r="BF164" s="163">
        <f t="shared" si="15"/>
        <v>35.744999999999997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6" t="s">
        <v>84</v>
      </c>
      <c r="BK164" s="164">
        <f t="shared" si="19"/>
        <v>35.744999999999997</v>
      </c>
      <c r="BL164" s="16" t="s">
        <v>173</v>
      </c>
      <c r="BM164" s="162" t="s">
        <v>337</v>
      </c>
    </row>
    <row r="165" spans="1:65" s="2" customFormat="1" ht="16.5" customHeight="1">
      <c r="A165" s="28"/>
      <c r="B165" s="151"/>
      <c r="C165" s="180" t="s">
        <v>341</v>
      </c>
      <c r="D165" s="180" t="s">
        <v>209</v>
      </c>
      <c r="E165" s="181" t="s">
        <v>2215</v>
      </c>
      <c r="F165" s="182" t="s">
        <v>2216</v>
      </c>
      <c r="G165" s="183" t="s">
        <v>245</v>
      </c>
      <c r="H165" s="184">
        <v>8</v>
      </c>
      <c r="I165" s="184">
        <v>1.6850000000000001</v>
      </c>
      <c r="J165" s="184">
        <f t="shared" si="10"/>
        <v>13.48</v>
      </c>
      <c r="K165" s="185"/>
      <c r="L165" s="186"/>
      <c r="M165" s="187" t="s">
        <v>1</v>
      </c>
      <c r="N165" s="188" t="s">
        <v>37</v>
      </c>
      <c r="O165" s="160">
        <v>0</v>
      </c>
      <c r="P165" s="160">
        <f t="shared" si="11"/>
        <v>0</v>
      </c>
      <c r="Q165" s="160">
        <v>0</v>
      </c>
      <c r="R165" s="160">
        <f t="shared" si="12"/>
        <v>0</v>
      </c>
      <c r="S165" s="160">
        <v>0</v>
      </c>
      <c r="T165" s="161">
        <f t="shared" si="1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62" t="s">
        <v>213</v>
      </c>
      <c r="AT165" s="162" t="s">
        <v>209</v>
      </c>
      <c r="AU165" s="162" t="s">
        <v>84</v>
      </c>
      <c r="AY165" s="16" t="s">
        <v>167</v>
      </c>
      <c r="BE165" s="163">
        <f t="shared" si="14"/>
        <v>0</v>
      </c>
      <c r="BF165" s="163">
        <f t="shared" si="15"/>
        <v>13.48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6" t="s">
        <v>84</v>
      </c>
      <c r="BK165" s="164">
        <f t="shared" si="19"/>
        <v>13.48</v>
      </c>
      <c r="BL165" s="16" t="s">
        <v>173</v>
      </c>
      <c r="BM165" s="162" t="s">
        <v>341</v>
      </c>
    </row>
    <row r="166" spans="1:65" s="2" customFormat="1" ht="16.5" customHeight="1">
      <c r="A166" s="28"/>
      <c r="B166" s="151"/>
      <c r="C166" s="180" t="s">
        <v>347</v>
      </c>
      <c r="D166" s="180" t="s">
        <v>209</v>
      </c>
      <c r="E166" s="181" t="s">
        <v>2217</v>
      </c>
      <c r="F166" s="182" t="s">
        <v>2218</v>
      </c>
      <c r="G166" s="183" t="s">
        <v>245</v>
      </c>
      <c r="H166" s="184">
        <v>1</v>
      </c>
      <c r="I166" s="184">
        <v>3.4580000000000002</v>
      </c>
      <c r="J166" s="184">
        <f t="shared" si="10"/>
        <v>3.4580000000000002</v>
      </c>
      <c r="K166" s="185"/>
      <c r="L166" s="186"/>
      <c r="M166" s="187" t="s">
        <v>1</v>
      </c>
      <c r="N166" s="188" t="s">
        <v>37</v>
      </c>
      <c r="O166" s="160">
        <v>0</v>
      </c>
      <c r="P166" s="160">
        <f t="shared" si="11"/>
        <v>0</v>
      </c>
      <c r="Q166" s="160">
        <v>0</v>
      </c>
      <c r="R166" s="160">
        <f t="shared" si="12"/>
        <v>0</v>
      </c>
      <c r="S166" s="160">
        <v>0</v>
      </c>
      <c r="T166" s="161">
        <f t="shared" si="1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62" t="s">
        <v>213</v>
      </c>
      <c r="AT166" s="162" t="s">
        <v>209</v>
      </c>
      <c r="AU166" s="162" t="s">
        <v>84</v>
      </c>
      <c r="AY166" s="16" t="s">
        <v>167</v>
      </c>
      <c r="BE166" s="163">
        <f t="shared" si="14"/>
        <v>0</v>
      </c>
      <c r="BF166" s="163">
        <f t="shared" si="15"/>
        <v>3.4580000000000002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6" t="s">
        <v>84</v>
      </c>
      <c r="BK166" s="164">
        <f t="shared" si="19"/>
        <v>3.4580000000000002</v>
      </c>
      <c r="BL166" s="16" t="s">
        <v>173</v>
      </c>
      <c r="BM166" s="162" t="s">
        <v>347</v>
      </c>
    </row>
    <row r="167" spans="1:65" s="2" customFormat="1" ht="16.5" customHeight="1">
      <c r="A167" s="28"/>
      <c r="B167" s="151"/>
      <c r="C167" s="152" t="s">
        <v>351</v>
      </c>
      <c r="D167" s="152" t="s">
        <v>169</v>
      </c>
      <c r="E167" s="153" t="s">
        <v>2219</v>
      </c>
      <c r="F167" s="154" t="s">
        <v>2220</v>
      </c>
      <c r="G167" s="155" t="s">
        <v>434</v>
      </c>
      <c r="H167" s="156">
        <v>170</v>
      </c>
      <c r="I167" s="156">
        <v>1.2829999999999999</v>
      </c>
      <c r="J167" s="156">
        <f t="shared" si="10"/>
        <v>218.11</v>
      </c>
      <c r="K167" s="157"/>
      <c r="L167" s="29"/>
      <c r="M167" s="158" t="s">
        <v>1</v>
      </c>
      <c r="N167" s="159" t="s">
        <v>37</v>
      </c>
      <c r="O167" s="160">
        <v>0</v>
      </c>
      <c r="P167" s="160">
        <f t="shared" si="11"/>
        <v>0</v>
      </c>
      <c r="Q167" s="160">
        <v>0</v>
      </c>
      <c r="R167" s="160">
        <f t="shared" si="12"/>
        <v>0</v>
      </c>
      <c r="S167" s="160">
        <v>0</v>
      </c>
      <c r="T167" s="161">
        <f t="shared" si="1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62" t="s">
        <v>173</v>
      </c>
      <c r="AT167" s="162" t="s">
        <v>169</v>
      </c>
      <c r="AU167" s="162" t="s">
        <v>84</v>
      </c>
      <c r="AY167" s="16" t="s">
        <v>167</v>
      </c>
      <c r="BE167" s="163">
        <f t="shared" si="14"/>
        <v>0</v>
      </c>
      <c r="BF167" s="163">
        <f t="shared" si="15"/>
        <v>218.11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6" t="s">
        <v>84</v>
      </c>
      <c r="BK167" s="164">
        <f t="shared" si="19"/>
        <v>218.11</v>
      </c>
      <c r="BL167" s="16" t="s">
        <v>173</v>
      </c>
      <c r="BM167" s="162" t="s">
        <v>351</v>
      </c>
    </row>
    <row r="168" spans="1:65" s="2" customFormat="1" ht="33" customHeight="1">
      <c r="A168" s="28"/>
      <c r="B168" s="151"/>
      <c r="C168" s="152" t="s">
        <v>362</v>
      </c>
      <c r="D168" s="152" t="s">
        <v>169</v>
      </c>
      <c r="E168" s="153" t="s">
        <v>2221</v>
      </c>
      <c r="F168" s="154" t="s">
        <v>2222</v>
      </c>
      <c r="G168" s="155" t="s">
        <v>172</v>
      </c>
      <c r="H168" s="156">
        <v>32</v>
      </c>
      <c r="I168" s="156">
        <v>5.4489999999999998</v>
      </c>
      <c r="J168" s="156">
        <f t="shared" si="10"/>
        <v>174.36799999999999</v>
      </c>
      <c r="K168" s="157"/>
      <c r="L168" s="29"/>
      <c r="M168" s="158" t="s">
        <v>1</v>
      </c>
      <c r="N168" s="159" t="s">
        <v>37</v>
      </c>
      <c r="O168" s="160">
        <v>0</v>
      </c>
      <c r="P168" s="160">
        <f t="shared" si="11"/>
        <v>0</v>
      </c>
      <c r="Q168" s="160">
        <v>0</v>
      </c>
      <c r="R168" s="160">
        <f t="shared" si="12"/>
        <v>0</v>
      </c>
      <c r="S168" s="160">
        <v>0</v>
      </c>
      <c r="T168" s="161">
        <f t="shared" si="1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62" t="s">
        <v>173</v>
      </c>
      <c r="AT168" s="162" t="s">
        <v>169</v>
      </c>
      <c r="AU168" s="162" t="s">
        <v>84</v>
      </c>
      <c r="AY168" s="16" t="s">
        <v>167</v>
      </c>
      <c r="BE168" s="163">
        <f t="shared" si="14"/>
        <v>0</v>
      </c>
      <c r="BF168" s="163">
        <f t="shared" si="15"/>
        <v>174.36799999999999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6" t="s">
        <v>84</v>
      </c>
      <c r="BK168" s="164">
        <f t="shared" si="19"/>
        <v>174.36799999999999</v>
      </c>
      <c r="BL168" s="16" t="s">
        <v>173</v>
      </c>
      <c r="BM168" s="162" t="s">
        <v>362</v>
      </c>
    </row>
    <row r="169" spans="1:65" s="2" customFormat="1" ht="16.5" customHeight="1">
      <c r="A169" s="28"/>
      <c r="B169" s="151"/>
      <c r="C169" s="180" t="s">
        <v>368</v>
      </c>
      <c r="D169" s="180" t="s">
        <v>209</v>
      </c>
      <c r="E169" s="181" t="s">
        <v>2223</v>
      </c>
      <c r="F169" s="182" t="s">
        <v>2224</v>
      </c>
      <c r="G169" s="183" t="s">
        <v>245</v>
      </c>
      <c r="H169" s="184">
        <v>135</v>
      </c>
      <c r="I169" s="184">
        <v>48.387</v>
      </c>
      <c r="J169" s="184">
        <f t="shared" si="10"/>
        <v>6532.2449999999999</v>
      </c>
      <c r="K169" s="185"/>
      <c r="L169" s="186"/>
      <c r="M169" s="187" t="s">
        <v>1</v>
      </c>
      <c r="N169" s="188" t="s">
        <v>37</v>
      </c>
      <c r="O169" s="160">
        <v>0</v>
      </c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62" t="s">
        <v>213</v>
      </c>
      <c r="AT169" s="162" t="s">
        <v>209</v>
      </c>
      <c r="AU169" s="162" t="s">
        <v>84</v>
      </c>
      <c r="AY169" s="16" t="s">
        <v>167</v>
      </c>
      <c r="BE169" s="163">
        <f t="shared" si="14"/>
        <v>0</v>
      </c>
      <c r="BF169" s="163">
        <f t="shared" si="15"/>
        <v>6532.2449999999999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6" t="s">
        <v>84</v>
      </c>
      <c r="BK169" s="164">
        <f t="shared" si="19"/>
        <v>6532.2449999999999</v>
      </c>
      <c r="BL169" s="16" t="s">
        <v>173</v>
      </c>
      <c r="BM169" s="162" t="s">
        <v>368</v>
      </c>
    </row>
    <row r="170" spans="1:65" s="2" customFormat="1" ht="21.75" customHeight="1">
      <c r="A170" s="28"/>
      <c r="B170" s="151"/>
      <c r="C170" s="180" t="s">
        <v>372</v>
      </c>
      <c r="D170" s="180" t="s">
        <v>209</v>
      </c>
      <c r="E170" s="181" t="s">
        <v>2225</v>
      </c>
      <c r="F170" s="182" t="s">
        <v>2226</v>
      </c>
      <c r="G170" s="183" t="s">
        <v>434</v>
      </c>
      <c r="H170" s="184">
        <v>4</v>
      </c>
      <c r="I170" s="184">
        <v>5.3639999999999999</v>
      </c>
      <c r="J170" s="184">
        <f t="shared" si="10"/>
        <v>21.456</v>
      </c>
      <c r="K170" s="185"/>
      <c r="L170" s="186"/>
      <c r="M170" s="187" t="s">
        <v>1</v>
      </c>
      <c r="N170" s="188" t="s">
        <v>37</v>
      </c>
      <c r="O170" s="160">
        <v>0</v>
      </c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62" t="s">
        <v>213</v>
      </c>
      <c r="AT170" s="162" t="s">
        <v>209</v>
      </c>
      <c r="AU170" s="162" t="s">
        <v>84</v>
      </c>
      <c r="AY170" s="16" t="s">
        <v>167</v>
      </c>
      <c r="BE170" s="163">
        <f t="shared" si="14"/>
        <v>0</v>
      </c>
      <c r="BF170" s="163">
        <f t="shared" si="15"/>
        <v>21.456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6" t="s">
        <v>84</v>
      </c>
      <c r="BK170" s="164">
        <f t="shared" si="19"/>
        <v>21.456</v>
      </c>
      <c r="BL170" s="16" t="s">
        <v>173</v>
      </c>
      <c r="BM170" s="162" t="s">
        <v>372</v>
      </c>
    </row>
    <row r="171" spans="1:65" s="2" customFormat="1" ht="21.75" customHeight="1">
      <c r="A171" s="28"/>
      <c r="B171" s="151"/>
      <c r="C171" s="152" t="s">
        <v>379</v>
      </c>
      <c r="D171" s="152" t="s">
        <v>169</v>
      </c>
      <c r="E171" s="153" t="s">
        <v>2227</v>
      </c>
      <c r="F171" s="154" t="s">
        <v>2228</v>
      </c>
      <c r="G171" s="155" t="s">
        <v>245</v>
      </c>
      <c r="H171" s="156">
        <v>1</v>
      </c>
      <c r="I171" s="156">
        <v>1.6779999999999999</v>
      </c>
      <c r="J171" s="156">
        <f t="shared" si="10"/>
        <v>1.6779999999999999</v>
      </c>
      <c r="K171" s="157"/>
      <c r="L171" s="29"/>
      <c r="M171" s="158" t="s">
        <v>1</v>
      </c>
      <c r="N171" s="159" t="s">
        <v>37</v>
      </c>
      <c r="O171" s="160">
        <v>0</v>
      </c>
      <c r="P171" s="160">
        <f t="shared" si="11"/>
        <v>0</v>
      </c>
      <c r="Q171" s="160">
        <v>0</v>
      </c>
      <c r="R171" s="160">
        <f t="shared" si="12"/>
        <v>0</v>
      </c>
      <c r="S171" s="160">
        <v>0</v>
      </c>
      <c r="T171" s="161">
        <f t="shared" si="13"/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62" t="s">
        <v>173</v>
      </c>
      <c r="AT171" s="162" t="s">
        <v>169</v>
      </c>
      <c r="AU171" s="162" t="s">
        <v>84</v>
      </c>
      <c r="AY171" s="16" t="s">
        <v>167</v>
      </c>
      <c r="BE171" s="163">
        <f t="shared" si="14"/>
        <v>0</v>
      </c>
      <c r="BF171" s="163">
        <f t="shared" si="15"/>
        <v>1.6779999999999999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6" t="s">
        <v>84</v>
      </c>
      <c r="BK171" s="164">
        <f t="shared" si="19"/>
        <v>1.6779999999999999</v>
      </c>
      <c r="BL171" s="16" t="s">
        <v>173</v>
      </c>
      <c r="BM171" s="162" t="s">
        <v>379</v>
      </c>
    </row>
    <row r="172" spans="1:65" s="2" customFormat="1" ht="16.5" customHeight="1">
      <c r="A172" s="28"/>
      <c r="B172" s="151"/>
      <c r="C172" s="180" t="s">
        <v>384</v>
      </c>
      <c r="D172" s="180" t="s">
        <v>209</v>
      </c>
      <c r="E172" s="181" t="s">
        <v>2229</v>
      </c>
      <c r="F172" s="182" t="s">
        <v>2230</v>
      </c>
      <c r="G172" s="183" t="s">
        <v>212</v>
      </c>
      <c r="H172" s="184">
        <v>120</v>
      </c>
      <c r="I172" s="184">
        <v>2.6</v>
      </c>
      <c r="J172" s="184">
        <f t="shared" si="10"/>
        <v>312</v>
      </c>
      <c r="K172" s="185"/>
      <c r="L172" s="186"/>
      <c r="M172" s="187" t="s">
        <v>1</v>
      </c>
      <c r="N172" s="188" t="s">
        <v>37</v>
      </c>
      <c r="O172" s="160">
        <v>0</v>
      </c>
      <c r="P172" s="160">
        <f t="shared" si="11"/>
        <v>0</v>
      </c>
      <c r="Q172" s="160">
        <v>0</v>
      </c>
      <c r="R172" s="160">
        <f t="shared" si="12"/>
        <v>0</v>
      </c>
      <c r="S172" s="160">
        <v>0</v>
      </c>
      <c r="T172" s="161">
        <f t="shared" si="13"/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62" t="s">
        <v>213</v>
      </c>
      <c r="AT172" s="162" t="s">
        <v>209</v>
      </c>
      <c r="AU172" s="162" t="s">
        <v>84</v>
      </c>
      <c r="AY172" s="16" t="s">
        <v>167</v>
      </c>
      <c r="BE172" s="163">
        <f t="shared" si="14"/>
        <v>0</v>
      </c>
      <c r="BF172" s="163">
        <f t="shared" si="15"/>
        <v>312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6" t="s">
        <v>84</v>
      </c>
      <c r="BK172" s="164">
        <f t="shared" si="19"/>
        <v>312</v>
      </c>
      <c r="BL172" s="16" t="s">
        <v>173</v>
      </c>
      <c r="BM172" s="162" t="s">
        <v>384</v>
      </c>
    </row>
    <row r="173" spans="1:65" s="2" customFormat="1" ht="16.5" customHeight="1">
      <c r="A173" s="28"/>
      <c r="B173" s="151"/>
      <c r="C173" s="180" t="s">
        <v>389</v>
      </c>
      <c r="D173" s="180" t="s">
        <v>209</v>
      </c>
      <c r="E173" s="181" t="s">
        <v>2231</v>
      </c>
      <c r="F173" s="182" t="s">
        <v>2232</v>
      </c>
      <c r="G173" s="183" t="s">
        <v>245</v>
      </c>
      <c r="H173" s="184">
        <v>1</v>
      </c>
      <c r="I173" s="184">
        <v>275.46699999999998</v>
      </c>
      <c r="J173" s="184">
        <f t="shared" si="10"/>
        <v>275.46699999999998</v>
      </c>
      <c r="K173" s="185"/>
      <c r="L173" s="186"/>
      <c r="M173" s="187" t="s">
        <v>1</v>
      </c>
      <c r="N173" s="188" t="s">
        <v>37</v>
      </c>
      <c r="O173" s="160">
        <v>0</v>
      </c>
      <c r="P173" s="160">
        <f t="shared" si="11"/>
        <v>0</v>
      </c>
      <c r="Q173" s="160">
        <v>0</v>
      </c>
      <c r="R173" s="160">
        <f t="shared" si="12"/>
        <v>0</v>
      </c>
      <c r="S173" s="160">
        <v>0</v>
      </c>
      <c r="T173" s="161">
        <f t="shared" si="13"/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62" t="s">
        <v>213</v>
      </c>
      <c r="AT173" s="162" t="s">
        <v>209</v>
      </c>
      <c r="AU173" s="162" t="s">
        <v>84</v>
      </c>
      <c r="AY173" s="16" t="s">
        <v>167</v>
      </c>
      <c r="BE173" s="163">
        <f t="shared" si="14"/>
        <v>0</v>
      </c>
      <c r="BF173" s="163">
        <f t="shared" si="15"/>
        <v>275.46699999999998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6" t="s">
        <v>84</v>
      </c>
      <c r="BK173" s="164">
        <f t="shared" si="19"/>
        <v>275.46699999999998</v>
      </c>
      <c r="BL173" s="16" t="s">
        <v>173</v>
      </c>
      <c r="BM173" s="162" t="s">
        <v>389</v>
      </c>
    </row>
    <row r="174" spans="1:65" s="2" customFormat="1" ht="33" customHeight="1">
      <c r="A174" s="28"/>
      <c r="B174" s="151"/>
      <c r="C174" s="152" t="s">
        <v>397</v>
      </c>
      <c r="D174" s="152" t="s">
        <v>169</v>
      </c>
      <c r="E174" s="153" t="s">
        <v>2233</v>
      </c>
      <c r="F174" s="154" t="s">
        <v>2234</v>
      </c>
      <c r="G174" s="155" t="s">
        <v>245</v>
      </c>
      <c r="H174" s="156">
        <v>2</v>
      </c>
      <c r="I174" s="156">
        <v>336.68200000000002</v>
      </c>
      <c r="J174" s="156">
        <f t="shared" si="10"/>
        <v>673.36400000000003</v>
      </c>
      <c r="K174" s="157"/>
      <c r="L174" s="29"/>
      <c r="M174" s="158" t="s">
        <v>1</v>
      </c>
      <c r="N174" s="159" t="s">
        <v>37</v>
      </c>
      <c r="O174" s="160">
        <v>0</v>
      </c>
      <c r="P174" s="160">
        <f t="shared" si="11"/>
        <v>0</v>
      </c>
      <c r="Q174" s="160">
        <v>0</v>
      </c>
      <c r="R174" s="160">
        <f t="shared" si="12"/>
        <v>0</v>
      </c>
      <c r="S174" s="160">
        <v>0</v>
      </c>
      <c r="T174" s="161">
        <f t="shared" si="13"/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62" t="s">
        <v>173</v>
      </c>
      <c r="AT174" s="162" t="s">
        <v>169</v>
      </c>
      <c r="AU174" s="162" t="s">
        <v>84</v>
      </c>
      <c r="AY174" s="16" t="s">
        <v>167</v>
      </c>
      <c r="BE174" s="163">
        <f t="shared" si="14"/>
        <v>0</v>
      </c>
      <c r="BF174" s="163">
        <f t="shared" si="15"/>
        <v>673.36400000000003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6" t="s">
        <v>84</v>
      </c>
      <c r="BK174" s="164">
        <f t="shared" si="19"/>
        <v>673.36400000000003</v>
      </c>
      <c r="BL174" s="16" t="s">
        <v>173</v>
      </c>
      <c r="BM174" s="162" t="s">
        <v>397</v>
      </c>
    </row>
    <row r="175" spans="1:65" s="2" customFormat="1" ht="33" customHeight="1">
      <c r="A175" s="28"/>
      <c r="B175" s="151"/>
      <c r="C175" s="180" t="s">
        <v>402</v>
      </c>
      <c r="D175" s="180" t="s">
        <v>209</v>
      </c>
      <c r="E175" s="181" t="s">
        <v>2235</v>
      </c>
      <c r="F175" s="182" t="s">
        <v>2236</v>
      </c>
      <c r="G175" s="183" t="s">
        <v>245</v>
      </c>
      <c r="H175" s="184">
        <v>1</v>
      </c>
      <c r="I175" s="184">
        <v>70.721000000000004</v>
      </c>
      <c r="J175" s="184">
        <f t="shared" si="10"/>
        <v>70.721000000000004</v>
      </c>
      <c r="K175" s="185"/>
      <c r="L175" s="186"/>
      <c r="M175" s="187" t="s">
        <v>1</v>
      </c>
      <c r="N175" s="188" t="s">
        <v>37</v>
      </c>
      <c r="O175" s="160">
        <v>0</v>
      </c>
      <c r="P175" s="160">
        <f t="shared" si="11"/>
        <v>0</v>
      </c>
      <c r="Q175" s="160">
        <v>0</v>
      </c>
      <c r="R175" s="160">
        <f t="shared" si="12"/>
        <v>0</v>
      </c>
      <c r="S175" s="160">
        <v>0</v>
      </c>
      <c r="T175" s="161">
        <f t="shared" si="13"/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62" t="s">
        <v>213</v>
      </c>
      <c r="AT175" s="162" t="s">
        <v>209</v>
      </c>
      <c r="AU175" s="162" t="s">
        <v>84</v>
      </c>
      <c r="AY175" s="16" t="s">
        <v>167</v>
      </c>
      <c r="BE175" s="163">
        <f t="shared" si="14"/>
        <v>0</v>
      </c>
      <c r="BF175" s="163">
        <f t="shared" si="15"/>
        <v>70.721000000000004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6" t="s">
        <v>84</v>
      </c>
      <c r="BK175" s="164">
        <f t="shared" si="19"/>
        <v>70.721000000000004</v>
      </c>
      <c r="BL175" s="16" t="s">
        <v>173</v>
      </c>
      <c r="BM175" s="162" t="s">
        <v>402</v>
      </c>
    </row>
    <row r="176" spans="1:65" s="2" customFormat="1" ht="21.75" customHeight="1">
      <c r="A176" s="28"/>
      <c r="B176" s="151"/>
      <c r="C176" s="180" t="s">
        <v>407</v>
      </c>
      <c r="D176" s="180" t="s">
        <v>209</v>
      </c>
      <c r="E176" s="181" t="s">
        <v>2237</v>
      </c>
      <c r="F176" s="182" t="s">
        <v>2238</v>
      </c>
      <c r="G176" s="183" t="s">
        <v>245</v>
      </c>
      <c r="H176" s="184">
        <v>2</v>
      </c>
      <c r="I176" s="184">
        <v>6.2190000000000003</v>
      </c>
      <c r="J176" s="184">
        <f t="shared" si="10"/>
        <v>12.438000000000001</v>
      </c>
      <c r="K176" s="185"/>
      <c r="L176" s="186"/>
      <c r="M176" s="187" t="s">
        <v>1</v>
      </c>
      <c r="N176" s="188" t="s">
        <v>37</v>
      </c>
      <c r="O176" s="160">
        <v>0</v>
      </c>
      <c r="P176" s="160">
        <f t="shared" si="11"/>
        <v>0</v>
      </c>
      <c r="Q176" s="160">
        <v>0</v>
      </c>
      <c r="R176" s="160">
        <f t="shared" si="12"/>
        <v>0</v>
      </c>
      <c r="S176" s="160">
        <v>0</v>
      </c>
      <c r="T176" s="161">
        <f t="shared" si="13"/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62" t="s">
        <v>213</v>
      </c>
      <c r="AT176" s="162" t="s">
        <v>209</v>
      </c>
      <c r="AU176" s="162" t="s">
        <v>84</v>
      </c>
      <c r="AY176" s="16" t="s">
        <v>167</v>
      </c>
      <c r="BE176" s="163">
        <f t="shared" si="14"/>
        <v>0</v>
      </c>
      <c r="BF176" s="163">
        <f t="shared" si="15"/>
        <v>12.438000000000001</v>
      </c>
      <c r="BG176" s="163">
        <f t="shared" si="16"/>
        <v>0</v>
      </c>
      <c r="BH176" s="163">
        <f t="shared" si="17"/>
        <v>0</v>
      </c>
      <c r="BI176" s="163">
        <f t="shared" si="18"/>
        <v>0</v>
      </c>
      <c r="BJ176" s="16" t="s">
        <v>84</v>
      </c>
      <c r="BK176" s="164">
        <f t="shared" si="19"/>
        <v>12.438000000000001</v>
      </c>
      <c r="BL176" s="16" t="s">
        <v>173</v>
      </c>
      <c r="BM176" s="162" t="s">
        <v>407</v>
      </c>
    </row>
    <row r="177" spans="1:65" s="2" customFormat="1" ht="16.5" customHeight="1">
      <c r="A177" s="28"/>
      <c r="B177" s="151"/>
      <c r="C177" s="152" t="s">
        <v>412</v>
      </c>
      <c r="D177" s="152" t="s">
        <v>169</v>
      </c>
      <c r="E177" s="153" t="s">
        <v>2239</v>
      </c>
      <c r="F177" s="154" t="s">
        <v>2240</v>
      </c>
      <c r="G177" s="155" t="s">
        <v>245</v>
      </c>
      <c r="H177" s="156">
        <v>7</v>
      </c>
      <c r="I177" s="156">
        <v>26.995000000000001</v>
      </c>
      <c r="J177" s="156">
        <f t="shared" si="10"/>
        <v>188.965</v>
      </c>
      <c r="K177" s="157"/>
      <c r="L177" s="29"/>
      <c r="M177" s="158" t="s">
        <v>1</v>
      </c>
      <c r="N177" s="159" t="s">
        <v>37</v>
      </c>
      <c r="O177" s="160">
        <v>0</v>
      </c>
      <c r="P177" s="160">
        <f t="shared" si="11"/>
        <v>0</v>
      </c>
      <c r="Q177" s="160">
        <v>0</v>
      </c>
      <c r="R177" s="160">
        <f t="shared" si="12"/>
        <v>0</v>
      </c>
      <c r="S177" s="160">
        <v>0</v>
      </c>
      <c r="T177" s="161">
        <f t="shared" si="13"/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62" t="s">
        <v>173</v>
      </c>
      <c r="AT177" s="162" t="s">
        <v>169</v>
      </c>
      <c r="AU177" s="162" t="s">
        <v>84</v>
      </c>
      <c r="AY177" s="16" t="s">
        <v>167</v>
      </c>
      <c r="BE177" s="163">
        <f t="shared" si="14"/>
        <v>0</v>
      </c>
      <c r="BF177" s="163">
        <f t="shared" si="15"/>
        <v>188.965</v>
      </c>
      <c r="BG177" s="163">
        <f t="shared" si="16"/>
        <v>0</v>
      </c>
      <c r="BH177" s="163">
        <f t="shared" si="17"/>
        <v>0</v>
      </c>
      <c r="BI177" s="163">
        <f t="shared" si="18"/>
        <v>0</v>
      </c>
      <c r="BJ177" s="16" t="s">
        <v>84</v>
      </c>
      <c r="BK177" s="164">
        <f t="shared" si="19"/>
        <v>188.965</v>
      </c>
      <c r="BL177" s="16" t="s">
        <v>173</v>
      </c>
      <c r="BM177" s="162" t="s">
        <v>412</v>
      </c>
    </row>
    <row r="178" spans="1:65" s="2" customFormat="1" ht="16.5" customHeight="1">
      <c r="A178" s="28"/>
      <c r="B178" s="151"/>
      <c r="C178" s="180" t="s">
        <v>417</v>
      </c>
      <c r="D178" s="180" t="s">
        <v>209</v>
      </c>
      <c r="E178" s="181" t="s">
        <v>2241</v>
      </c>
      <c r="F178" s="182" t="s">
        <v>2242</v>
      </c>
      <c r="G178" s="183" t="s">
        <v>245</v>
      </c>
      <c r="H178" s="184">
        <v>7</v>
      </c>
      <c r="I178" s="184">
        <v>32.6</v>
      </c>
      <c r="J178" s="184">
        <f t="shared" si="10"/>
        <v>228.2</v>
      </c>
      <c r="K178" s="185"/>
      <c r="L178" s="186"/>
      <c r="M178" s="187" t="s">
        <v>1</v>
      </c>
      <c r="N178" s="188" t="s">
        <v>37</v>
      </c>
      <c r="O178" s="160">
        <v>0</v>
      </c>
      <c r="P178" s="160">
        <f t="shared" si="11"/>
        <v>0</v>
      </c>
      <c r="Q178" s="160">
        <v>0</v>
      </c>
      <c r="R178" s="160">
        <f t="shared" si="12"/>
        <v>0</v>
      </c>
      <c r="S178" s="160">
        <v>0</v>
      </c>
      <c r="T178" s="161">
        <f t="shared" si="13"/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62" t="s">
        <v>213</v>
      </c>
      <c r="AT178" s="162" t="s">
        <v>209</v>
      </c>
      <c r="AU178" s="162" t="s">
        <v>84</v>
      </c>
      <c r="AY178" s="16" t="s">
        <v>167</v>
      </c>
      <c r="BE178" s="163">
        <f t="shared" si="14"/>
        <v>0</v>
      </c>
      <c r="BF178" s="163">
        <f t="shared" si="15"/>
        <v>228.2</v>
      </c>
      <c r="BG178" s="163">
        <f t="shared" si="16"/>
        <v>0</v>
      </c>
      <c r="BH178" s="163">
        <f t="shared" si="17"/>
        <v>0</v>
      </c>
      <c r="BI178" s="163">
        <f t="shared" si="18"/>
        <v>0</v>
      </c>
      <c r="BJ178" s="16" t="s">
        <v>84</v>
      </c>
      <c r="BK178" s="164">
        <f t="shared" si="19"/>
        <v>228.2</v>
      </c>
      <c r="BL178" s="16" t="s">
        <v>173</v>
      </c>
      <c r="BM178" s="162" t="s">
        <v>417</v>
      </c>
    </row>
    <row r="179" spans="1:65" s="2" customFormat="1" ht="16.5" customHeight="1">
      <c r="A179" s="28"/>
      <c r="B179" s="151"/>
      <c r="C179" s="180" t="s">
        <v>422</v>
      </c>
      <c r="D179" s="180" t="s">
        <v>209</v>
      </c>
      <c r="E179" s="181" t="s">
        <v>2243</v>
      </c>
      <c r="F179" s="182" t="s">
        <v>2244</v>
      </c>
      <c r="G179" s="183" t="s">
        <v>245</v>
      </c>
      <c r="H179" s="184">
        <v>14</v>
      </c>
      <c r="I179" s="184">
        <v>11.3</v>
      </c>
      <c r="J179" s="184">
        <f t="shared" si="10"/>
        <v>158.19999999999999</v>
      </c>
      <c r="K179" s="185"/>
      <c r="L179" s="186"/>
      <c r="M179" s="187" t="s">
        <v>1</v>
      </c>
      <c r="N179" s="188" t="s">
        <v>37</v>
      </c>
      <c r="O179" s="160">
        <v>0</v>
      </c>
      <c r="P179" s="160">
        <f t="shared" si="11"/>
        <v>0</v>
      </c>
      <c r="Q179" s="160">
        <v>0</v>
      </c>
      <c r="R179" s="160">
        <f t="shared" si="12"/>
        <v>0</v>
      </c>
      <c r="S179" s="160">
        <v>0</v>
      </c>
      <c r="T179" s="161">
        <f t="shared" si="13"/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62" t="s">
        <v>213</v>
      </c>
      <c r="AT179" s="162" t="s">
        <v>209</v>
      </c>
      <c r="AU179" s="162" t="s">
        <v>84</v>
      </c>
      <c r="AY179" s="16" t="s">
        <v>167</v>
      </c>
      <c r="BE179" s="163">
        <f t="shared" si="14"/>
        <v>0</v>
      </c>
      <c r="BF179" s="163">
        <f t="shared" si="15"/>
        <v>158.19999999999999</v>
      </c>
      <c r="BG179" s="163">
        <f t="shared" si="16"/>
        <v>0</v>
      </c>
      <c r="BH179" s="163">
        <f t="shared" si="17"/>
        <v>0</v>
      </c>
      <c r="BI179" s="163">
        <f t="shared" si="18"/>
        <v>0</v>
      </c>
      <c r="BJ179" s="16" t="s">
        <v>84</v>
      </c>
      <c r="BK179" s="164">
        <f t="shared" si="19"/>
        <v>158.19999999999999</v>
      </c>
      <c r="BL179" s="16" t="s">
        <v>173</v>
      </c>
      <c r="BM179" s="162" t="s">
        <v>422</v>
      </c>
    </row>
    <row r="180" spans="1:65" s="2" customFormat="1" ht="16.5" customHeight="1">
      <c r="A180" s="28"/>
      <c r="B180" s="151"/>
      <c r="C180" s="180" t="s">
        <v>427</v>
      </c>
      <c r="D180" s="180" t="s">
        <v>209</v>
      </c>
      <c r="E180" s="181" t="s">
        <v>2245</v>
      </c>
      <c r="F180" s="182" t="s">
        <v>2246</v>
      </c>
      <c r="G180" s="183" t="s">
        <v>434</v>
      </c>
      <c r="H180" s="184">
        <v>12</v>
      </c>
      <c r="I180" s="184">
        <v>47.4</v>
      </c>
      <c r="J180" s="184">
        <f t="shared" si="10"/>
        <v>568.79999999999995</v>
      </c>
      <c r="K180" s="185"/>
      <c r="L180" s="186"/>
      <c r="M180" s="187" t="s">
        <v>1</v>
      </c>
      <c r="N180" s="188" t="s">
        <v>37</v>
      </c>
      <c r="O180" s="160">
        <v>0</v>
      </c>
      <c r="P180" s="160">
        <f t="shared" si="11"/>
        <v>0</v>
      </c>
      <c r="Q180" s="160">
        <v>0</v>
      </c>
      <c r="R180" s="160">
        <f t="shared" si="12"/>
        <v>0</v>
      </c>
      <c r="S180" s="160">
        <v>0</v>
      </c>
      <c r="T180" s="161">
        <f t="shared" si="13"/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62" t="s">
        <v>213</v>
      </c>
      <c r="AT180" s="162" t="s">
        <v>209</v>
      </c>
      <c r="AU180" s="162" t="s">
        <v>84</v>
      </c>
      <c r="AY180" s="16" t="s">
        <v>167</v>
      </c>
      <c r="BE180" s="163">
        <f t="shared" si="14"/>
        <v>0</v>
      </c>
      <c r="BF180" s="163">
        <f t="shared" si="15"/>
        <v>568.79999999999995</v>
      </c>
      <c r="BG180" s="163">
        <f t="shared" si="16"/>
        <v>0</v>
      </c>
      <c r="BH180" s="163">
        <f t="shared" si="17"/>
        <v>0</v>
      </c>
      <c r="BI180" s="163">
        <f t="shared" si="18"/>
        <v>0</v>
      </c>
      <c r="BJ180" s="16" t="s">
        <v>84</v>
      </c>
      <c r="BK180" s="164">
        <f t="shared" si="19"/>
        <v>568.79999999999995</v>
      </c>
      <c r="BL180" s="16" t="s">
        <v>173</v>
      </c>
      <c r="BM180" s="162" t="s">
        <v>427</v>
      </c>
    </row>
    <row r="181" spans="1:65" s="2" customFormat="1" ht="16.5" customHeight="1">
      <c r="A181" s="28"/>
      <c r="B181" s="151"/>
      <c r="C181" s="180" t="s">
        <v>431</v>
      </c>
      <c r="D181" s="180" t="s">
        <v>209</v>
      </c>
      <c r="E181" s="181" t="s">
        <v>2247</v>
      </c>
      <c r="F181" s="182" t="s">
        <v>2248</v>
      </c>
      <c r="G181" s="183" t="s">
        <v>245</v>
      </c>
      <c r="H181" s="184">
        <v>7</v>
      </c>
      <c r="I181" s="184">
        <v>132.80000000000001</v>
      </c>
      <c r="J181" s="184">
        <f t="shared" si="10"/>
        <v>929.6</v>
      </c>
      <c r="K181" s="185"/>
      <c r="L181" s="186"/>
      <c r="M181" s="187" t="s">
        <v>1</v>
      </c>
      <c r="N181" s="188" t="s">
        <v>37</v>
      </c>
      <c r="O181" s="160">
        <v>0</v>
      </c>
      <c r="P181" s="160">
        <f t="shared" si="11"/>
        <v>0</v>
      </c>
      <c r="Q181" s="160">
        <v>0</v>
      </c>
      <c r="R181" s="160">
        <f t="shared" si="12"/>
        <v>0</v>
      </c>
      <c r="S181" s="160">
        <v>0</v>
      </c>
      <c r="T181" s="161">
        <f t="shared" si="13"/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62" t="s">
        <v>213</v>
      </c>
      <c r="AT181" s="162" t="s">
        <v>209</v>
      </c>
      <c r="AU181" s="162" t="s">
        <v>84</v>
      </c>
      <c r="AY181" s="16" t="s">
        <v>167</v>
      </c>
      <c r="BE181" s="163">
        <f t="shared" si="14"/>
        <v>0</v>
      </c>
      <c r="BF181" s="163">
        <f t="shared" si="15"/>
        <v>929.6</v>
      </c>
      <c r="BG181" s="163">
        <f t="shared" si="16"/>
        <v>0</v>
      </c>
      <c r="BH181" s="163">
        <f t="shared" si="17"/>
        <v>0</v>
      </c>
      <c r="BI181" s="163">
        <f t="shared" si="18"/>
        <v>0</v>
      </c>
      <c r="BJ181" s="16" t="s">
        <v>84</v>
      </c>
      <c r="BK181" s="164">
        <f t="shared" si="19"/>
        <v>929.6</v>
      </c>
      <c r="BL181" s="16" t="s">
        <v>173</v>
      </c>
      <c r="BM181" s="162" t="s">
        <v>431</v>
      </c>
    </row>
    <row r="182" spans="1:65" s="2" customFormat="1" ht="21.75" customHeight="1">
      <c r="A182" s="28"/>
      <c r="B182" s="151"/>
      <c r="C182" s="152" t="s">
        <v>437</v>
      </c>
      <c r="D182" s="152" t="s">
        <v>169</v>
      </c>
      <c r="E182" s="153" t="s">
        <v>2249</v>
      </c>
      <c r="F182" s="154" t="s">
        <v>2250</v>
      </c>
      <c r="G182" s="155" t="s">
        <v>245</v>
      </c>
      <c r="H182" s="156">
        <v>7</v>
      </c>
      <c r="I182" s="156">
        <v>7.23</v>
      </c>
      <c r="J182" s="156">
        <f t="shared" si="10"/>
        <v>50.61</v>
      </c>
      <c r="K182" s="157"/>
      <c r="L182" s="29"/>
      <c r="M182" s="158" t="s">
        <v>1</v>
      </c>
      <c r="N182" s="159" t="s">
        <v>37</v>
      </c>
      <c r="O182" s="160">
        <v>0</v>
      </c>
      <c r="P182" s="160">
        <f t="shared" si="11"/>
        <v>0</v>
      </c>
      <c r="Q182" s="160">
        <v>0</v>
      </c>
      <c r="R182" s="160">
        <f t="shared" si="12"/>
        <v>0</v>
      </c>
      <c r="S182" s="160">
        <v>0</v>
      </c>
      <c r="T182" s="161">
        <f t="shared" si="13"/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62" t="s">
        <v>173</v>
      </c>
      <c r="AT182" s="162" t="s">
        <v>169</v>
      </c>
      <c r="AU182" s="162" t="s">
        <v>84</v>
      </c>
      <c r="AY182" s="16" t="s">
        <v>167</v>
      </c>
      <c r="BE182" s="163">
        <f t="shared" si="14"/>
        <v>0</v>
      </c>
      <c r="BF182" s="163">
        <f t="shared" si="15"/>
        <v>50.61</v>
      </c>
      <c r="BG182" s="163">
        <f t="shared" si="16"/>
        <v>0</v>
      </c>
      <c r="BH182" s="163">
        <f t="shared" si="17"/>
        <v>0</v>
      </c>
      <c r="BI182" s="163">
        <f t="shared" si="18"/>
        <v>0</v>
      </c>
      <c r="BJ182" s="16" t="s">
        <v>84</v>
      </c>
      <c r="BK182" s="164">
        <f t="shared" si="19"/>
        <v>50.61</v>
      </c>
      <c r="BL182" s="16" t="s">
        <v>173</v>
      </c>
      <c r="BM182" s="162" t="s">
        <v>437</v>
      </c>
    </row>
    <row r="183" spans="1:65" s="2" customFormat="1" ht="16.5" customHeight="1">
      <c r="A183" s="28"/>
      <c r="B183" s="151"/>
      <c r="C183" s="180" t="s">
        <v>442</v>
      </c>
      <c r="D183" s="180" t="s">
        <v>209</v>
      </c>
      <c r="E183" s="181" t="s">
        <v>2251</v>
      </c>
      <c r="F183" s="182" t="s">
        <v>2252</v>
      </c>
      <c r="G183" s="183" t="s">
        <v>245</v>
      </c>
      <c r="H183" s="184">
        <v>7</v>
      </c>
      <c r="I183" s="184">
        <v>139.80000000000001</v>
      </c>
      <c r="J183" s="184">
        <f t="shared" si="10"/>
        <v>978.6</v>
      </c>
      <c r="K183" s="185"/>
      <c r="L183" s="186"/>
      <c r="M183" s="187" t="s">
        <v>1</v>
      </c>
      <c r="N183" s="188" t="s">
        <v>37</v>
      </c>
      <c r="O183" s="160">
        <v>0</v>
      </c>
      <c r="P183" s="160">
        <f t="shared" si="11"/>
        <v>0</v>
      </c>
      <c r="Q183" s="160">
        <v>0</v>
      </c>
      <c r="R183" s="160">
        <f t="shared" si="12"/>
        <v>0</v>
      </c>
      <c r="S183" s="160">
        <v>0</v>
      </c>
      <c r="T183" s="161">
        <f t="shared" si="13"/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62" t="s">
        <v>213</v>
      </c>
      <c r="AT183" s="162" t="s">
        <v>209</v>
      </c>
      <c r="AU183" s="162" t="s">
        <v>84</v>
      </c>
      <c r="AY183" s="16" t="s">
        <v>167</v>
      </c>
      <c r="BE183" s="163">
        <f t="shared" si="14"/>
        <v>0</v>
      </c>
      <c r="BF183" s="163">
        <f t="shared" si="15"/>
        <v>978.6</v>
      </c>
      <c r="BG183" s="163">
        <f t="shared" si="16"/>
        <v>0</v>
      </c>
      <c r="BH183" s="163">
        <f t="shared" si="17"/>
        <v>0</v>
      </c>
      <c r="BI183" s="163">
        <f t="shared" si="18"/>
        <v>0</v>
      </c>
      <c r="BJ183" s="16" t="s">
        <v>84</v>
      </c>
      <c r="BK183" s="164">
        <f t="shared" si="19"/>
        <v>978.6</v>
      </c>
      <c r="BL183" s="16" t="s">
        <v>173</v>
      </c>
      <c r="BM183" s="162" t="s">
        <v>442</v>
      </c>
    </row>
    <row r="184" spans="1:65" s="2" customFormat="1" ht="16.5" customHeight="1">
      <c r="A184" s="28"/>
      <c r="B184" s="151"/>
      <c r="C184" s="180" t="s">
        <v>2253</v>
      </c>
      <c r="D184" s="180" t="s">
        <v>209</v>
      </c>
      <c r="E184" s="181" t="s">
        <v>2254</v>
      </c>
      <c r="F184" s="182" t="s">
        <v>2255</v>
      </c>
      <c r="G184" s="183" t="s">
        <v>245</v>
      </c>
      <c r="H184" s="184">
        <v>1</v>
      </c>
      <c r="I184" s="184">
        <v>69.355999999999995</v>
      </c>
      <c r="J184" s="184">
        <f t="shared" si="10"/>
        <v>69.355999999999995</v>
      </c>
      <c r="K184" s="185"/>
      <c r="L184" s="186"/>
      <c r="M184" s="187" t="s">
        <v>1</v>
      </c>
      <c r="N184" s="188" t="s">
        <v>37</v>
      </c>
      <c r="O184" s="160">
        <v>0</v>
      </c>
      <c r="P184" s="160">
        <f t="shared" si="11"/>
        <v>0</v>
      </c>
      <c r="Q184" s="160">
        <v>0</v>
      </c>
      <c r="R184" s="160">
        <f t="shared" si="12"/>
        <v>0</v>
      </c>
      <c r="S184" s="160">
        <v>0</v>
      </c>
      <c r="T184" s="161">
        <f t="shared" si="13"/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62" t="s">
        <v>213</v>
      </c>
      <c r="AT184" s="162" t="s">
        <v>209</v>
      </c>
      <c r="AU184" s="162" t="s">
        <v>84</v>
      </c>
      <c r="AY184" s="16" t="s">
        <v>167</v>
      </c>
      <c r="BE184" s="163">
        <f t="shared" si="14"/>
        <v>0</v>
      </c>
      <c r="BF184" s="163">
        <f t="shared" si="15"/>
        <v>69.355999999999995</v>
      </c>
      <c r="BG184" s="163">
        <f t="shared" si="16"/>
        <v>0</v>
      </c>
      <c r="BH184" s="163">
        <f t="shared" si="17"/>
        <v>0</v>
      </c>
      <c r="BI184" s="163">
        <f t="shared" si="18"/>
        <v>0</v>
      </c>
      <c r="BJ184" s="16" t="s">
        <v>84</v>
      </c>
      <c r="BK184" s="164">
        <f t="shared" si="19"/>
        <v>69.355999999999995</v>
      </c>
      <c r="BL184" s="16" t="s">
        <v>173</v>
      </c>
      <c r="BM184" s="162" t="s">
        <v>2253</v>
      </c>
    </row>
    <row r="185" spans="1:65" s="2" customFormat="1" ht="21.75" customHeight="1">
      <c r="A185" s="28"/>
      <c r="B185" s="151"/>
      <c r="C185" s="152" t="s">
        <v>457</v>
      </c>
      <c r="D185" s="152" t="s">
        <v>169</v>
      </c>
      <c r="E185" s="153" t="s">
        <v>2256</v>
      </c>
      <c r="F185" s="154" t="s">
        <v>2257</v>
      </c>
      <c r="G185" s="155" t="s">
        <v>245</v>
      </c>
      <c r="H185" s="156">
        <v>2</v>
      </c>
      <c r="I185" s="156">
        <v>5.351</v>
      </c>
      <c r="J185" s="156">
        <f t="shared" si="10"/>
        <v>10.702</v>
      </c>
      <c r="K185" s="157"/>
      <c r="L185" s="29"/>
      <c r="M185" s="158" t="s">
        <v>1</v>
      </c>
      <c r="N185" s="159" t="s">
        <v>37</v>
      </c>
      <c r="O185" s="160">
        <v>0</v>
      </c>
      <c r="P185" s="160">
        <f t="shared" si="11"/>
        <v>0</v>
      </c>
      <c r="Q185" s="160">
        <v>0</v>
      </c>
      <c r="R185" s="160">
        <f t="shared" si="12"/>
        <v>0</v>
      </c>
      <c r="S185" s="160">
        <v>0</v>
      </c>
      <c r="T185" s="161">
        <f t="shared" si="13"/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62" t="s">
        <v>173</v>
      </c>
      <c r="AT185" s="162" t="s">
        <v>169</v>
      </c>
      <c r="AU185" s="162" t="s">
        <v>84</v>
      </c>
      <c r="AY185" s="16" t="s">
        <v>167</v>
      </c>
      <c r="BE185" s="163">
        <f t="shared" si="14"/>
        <v>0</v>
      </c>
      <c r="BF185" s="163">
        <f t="shared" si="15"/>
        <v>10.702</v>
      </c>
      <c r="BG185" s="163">
        <f t="shared" si="16"/>
        <v>0</v>
      </c>
      <c r="BH185" s="163">
        <f t="shared" si="17"/>
        <v>0</v>
      </c>
      <c r="BI185" s="163">
        <f t="shared" si="18"/>
        <v>0</v>
      </c>
      <c r="BJ185" s="16" t="s">
        <v>84</v>
      </c>
      <c r="BK185" s="164">
        <f t="shared" si="19"/>
        <v>10.702</v>
      </c>
      <c r="BL185" s="16" t="s">
        <v>173</v>
      </c>
      <c r="BM185" s="162" t="s">
        <v>457</v>
      </c>
    </row>
    <row r="186" spans="1:65" s="2" customFormat="1" ht="21.75" customHeight="1">
      <c r="A186" s="28"/>
      <c r="B186" s="151"/>
      <c r="C186" s="152" t="s">
        <v>462</v>
      </c>
      <c r="D186" s="152" t="s">
        <v>169</v>
      </c>
      <c r="E186" s="153" t="s">
        <v>2258</v>
      </c>
      <c r="F186" s="154" t="s">
        <v>2259</v>
      </c>
      <c r="G186" s="155" t="s">
        <v>434</v>
      </c>
      <c r="H186" s="156">
        <v>170</v>
      </c>
      <c r="I186" s="156">
        <v>0.71499999999999997</v>
      </c>
      <c r="J186" s="156">
        <f t="shared" si="10"/>
        <v>121.55</v>
      </c>
      <c r="K186" s="157"/>
      <c r="L186" s="29"/>
      <c r="M186" s="158" t="s">
        <v>1</v>
      </c>
      <c r="N186" s="159" t="s">
        <v>37</v>
      </c>
      <c r="O186" s="160">
        <v>0</v>
      </c>
      <c r="P186" s="160">
        <f t="shared" si="11"/>
        <v>0</v>
      </c>
      <c r="Q186" s="160">
        <v>0</v>
      </c>
      <c r="R186" s="160">
        <f t="shared" si="12"/>
        <v>0</v>
      </c>
      <c r="S186" s="160">
        <v>0</v>
      </c>
      <c r="T186" s="161">
        <f t="shared" si="13"/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62" t="s">
        <v>173</v>
      </c>
      <c r="AT186" s="162" t="s">
        <v>169</v>
      </c>
      <c r="AU186" s="162" t="s">
        <v>84</v>
      </c>
      <c r="AY186" s="16" t="s">
        <v>167</v>
      </c>
      <c r="BE186" s="163">
        <f t="shared" si="14"/>
        <v>0</v>
      </c>
      <c r="BF186" s="163">
        <f t="shared" si="15"/>
        <v>121.55</v>
      </c>
      <c r="BG186" s="163">
        <f t="shared" si="16"/>
        <v>0</v>
      </c>
      <c r="BH186" s="163">
        <f t="shared" si="17"/>
        <v>0</v>
      </c>
      <c r="BI186" s="163">
        <f t="shared" si="18"/>
        <v>0</v>
      </c>
      <c r="BJ186" s="16" t="s">
        <v>84</v>
      </c>
      <c r="BK186" s="164">
        <f t="shared" si="19"/>
        <v>121.55</v>
      </c>
      <c r="BL186" s="16" t="s">
        <v>173</v>
      </c>
      <c r="BM186" s="162" t="s">
        <v>462</v>
      </c>
    </row>
    <row r="187" spans="1:65" s="12" customFormat="1" ht="22.9" customHeight="1">
      <c r="B187" s="139"/>
      <c r="D187" s="140" t="s">
        <v>70</v>
      </c>
      <c r="E187" s="149" t="s">
        <v>447</v>
      </c>
      <c r="F187" s="149" t="s">
        <v>448</v>
      </c>
      <c r="J187" s="150">
        <f>BK187</f>
        <v>1504.029</v>
      </c>
      <c r="L187" s="139"/>
      <c r="M187" s="143"/>
      <c r="N187" s="144"/>
      <c r="O187" s="144"/>
      <c r="P187" s="145">
        <f>P188</f>
        <v>0</v>
      </c>
      <c r="Q187" s="144"/>
      <c r="R187" s="145">
        <f>R188</f>
        <v>0</v>
      </c>
      <c r="S187" s="144"/>
      <c r="T187" s="146">
        <f>T188</f>
        <v>0</v>
      </c>
      <c r="AR187" s="140" t="s">
        <v>78</v>
      </c>
      <c r="AT187" s="147" t="s">
        <v>70</v>
      </c>
      <c r="AU187" s="147" t="s">
        <v>78</v>
      </c>
      <c r="AY187" s="140" t="s">
        <v>167</v>
      </c>
      <c r="BK187" s="148">
        <f>BK188</f>
        <v>1504.029</v>
      </c>
    </row>
    <row r="188" spans="1:65" s="2" customFormat="1" ht="21.75" customHeight="1">
      <c r="A188" s="28"/>
      <c r="B188" s="151"/>
      <c r="C188" s="152" t="s">
        <v>467</v>
      </c>
      <c r="D188" s="152" t="s">
        <v>169</v>
      </c>
      <c r="E188" s="153" t="s">
        <v>2260</v>
      </c>
      <c r="F188" s="154" t="s">
        <v>2261</v>
      </c>
      <c r="G188" s="155" t="s">
        <v>294</v>
      </c>
      <c r="H188" s="156">
        <v>59.051000000000002</v>
      </c>
      <c r="I188" s="156">
        <v>25.47</v>
      </c>
      <c r="J188" s="156">
        <f>ROUND(I188*H188,3)</f>
        <v>1504.029</v>
      </c>
      <c r="K188" s="157"/>
      <c r="L188" s="29"/>
      <c r="M188" s="158" t="s">
        <v>1</v>
      </c>
      <c r="N188" s="159" t="s">
        <v>37</v>
      </c>
      <c r="O188" s="160">
        <v>0</v>
      </c>
      <c r="P188" s="160">
        <f>O188*H188</f>
        <v>0</v>
      </c>
      <c r="Q188" s="160">
        <v>0</v>
      </c>
      <c r="R188" s="160">
        <f>Q188*H188</f>
        <v>0</v>
      </c>
      <c r="S188" s="160">
        <v>0</v>
      </c>
      <c r="T188" s="161">
        <f>S188*H188</f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62" t="s">
        <v>173</v>
      </c>
      <c r="AT188" s="162" t="s">
        <v>169</v>
      </c>
      <c r="AU188" s="162" t="s">
        <v>84</v>
      </c>
      <c r="AY188" s="16" t="s">
        <v>167</v>
      </c>
      <c r="BE188" s="163">
        <f>IF(N188="základná",J188,0)</f>
        <v>0</v>
      </c>
      <c r="BF188" s="163">
        <f>IF(N188="znížená",J188,0)</f>
        <v>1504.029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6" t="s">
        <v>84</v>
      </c>
      <c r="BK188" s="164">
        <f>ROUND(I188*H188,3)</f>
        <v>1504.029</v>
      </c>
      <c r="BL188" s="16" t="s">
        <v>173</v>
      </c>
      <c r="BM188" s="162" t="s">
        <v>467</v>
      </c>
    </row>
    <row r="189" spans="1:65" s="12" customFormat="1" ht="25.9" customHeight="1">
      <c r="B189" s="139"/>
      <c r="D189" s="140" t="s">
        <v>70</v>
      </c>
      <c r="E189" s="141" t="s">
        <v>2262</v>
      </c>
      <c r="F189" s="141" t="s">
        <v>2263</v>
      </c>
      <c r="J189" s="142">
        <f>BK189</f>
        <v>100</v>
      </c>
      <c r="L189" s="139"/>
      <c r="M189" s="143"/>
      <c r="N189" s="144"/>
      <c r="O189" s="144"/>
      <c r="P189" s="145">
        <f>P190</f>
        <v>0</v>
      </c>
      <c r="Q189" s="144"/>
      <c r="R189" s="145">
        <f>R190</f>
        <v>0</v>
      </c>
      <c r="S189" s="144"/>
      <c r="T189" s="146">
        <f>T190</f>
        <v>0</v>
      </c>
      <c r="AR189" s="140" t="s">
        <v>78</v>
      </c>
      <c r="AT189" s="147" t="s">
        <v>70</v>
      </c>
      <c r="AU189" s="147" t="s">
        <v>71</v>
      </c>
      <c r="AY189" s="140" t="s">
        <v>167</v>
      </c>
      <c r="BK189" s="148">
        <f>BK190</f>
        <v>100</v>
      </c>
    </row>
    <row r="190" spans="1:65" s="12" customFormat="1" ht="22.9" customHeight="1">
      <c r="B190" s="139"/>
      <c r="D190" s="140" t="s">
        <v>70</v>
      </c>
      <c r="E190" s="149" t="s">
        <v>2264</v>
      </c>
      <c r="F190" s="149" t="s">
        <v>2265</v>
      </c>
      <c r="J190" s="150">
        <f>BK190</f>
        <v>100</v>
      </c>
      <c r="L190" s="139"/>
      <c r="M190" s="143"/>
      <c r="N190" s="144"/>
      <c r="O190" s="144"/>
      <c r="P190" s="145">
        <f>P191</f>
        <v>0</v>
      </c>
      <c r="Q190" s="144"/>
      <c r="R190" s="145">
        <f>R191</f>
        <v>0</v>
      </c>
      <c r="S190" s="144"/>
      <c r="T190" s="146">
        <f>T191</f>
        <v>0</v>
      </c>
      <c r="AR190" s="140" t="s">
        <v>78</v>
      </c>
      <c r="AT190" s="147" t="s">
        <v>70</v>
      </c>
      <c r="AU190" s="147" t="s">
        <v>78</v>
      </c>
      <c r="AY190" s="140" t="s">
        <v>167</v>
      </c>
      <c r="BK190" s="148">
        <f>BK191</f>
        <v>100</v>
      </c>
    </row>
    <row r="191" spans="1:65" s="2" customFormat="1" ht="21.75" customHeight="1">
      <c r="A191" s="28"/>
      <c r="B191" s="151"/>
      <c r="C191" s="152" t="s">
        <v>473</v>
      </c>
      <c r="D191" s="152" t="s">
        <v>169</v>
      </c>
      <c r="E191" s="153" t="s">
        <v>2266</v>
      </c>
      <c r="F191" s="154" t="s">
        <v>2267</v>
      </c>
      <c r="G191" s="155" t="s">
        <v>2268</v>
      </c>
      <c r="H191" s="156">
        <v>1</v>
      </c>
      <c r="I191" s="156">
        <v>100</v>
      </c>
      <c r="J191" s="156">
        <f>ROUND(I191*H191,3)</f>
        <v>100</v>
      </c>
      <c r="K191" s="157"/>
      <c r="L191" s="29"/>
      <c r="M191" s="189" t="s">
        <v>1</v>
      </c>
      <c r="N191" s="190" t="s">
        <v>37</v>
      </c>
      <c r="O191" s="191">
        <v>0</v>
      </c>
      <c r="P191" s="191">
        <f>O191*H191</f>
        <v>0</v>
      </c>
      <c r="Q191" s="191">
        <v>0</v>
      </c>
      <c r="R191" s="191">
        <f>Q191*H191</f>
        <v>0</v>
      </c>
      <c r="S191" s="191">
        <v>0</v>
      </c>
      <c r="T191" s="192">
        <f>S191*H191</f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62" t="s">
        <v>173</v>
      </c>
      <c r="AT191" s="162" t="s">
        <v>169</v>
      </c>
      <c r="AU191" s="162" t="s">
        <v>84</v>
      </c>
      <c r="AY191" s="16" t="s">
        <v>167</v>
      </c>
      <c r="BE191" s="163">
        <f>IF(N191="základná",J191,0)</f>
        <v>0</v>
      </c>
      <c r="BF191" s="163">
        <f>IF(N191="znížená",J191,0)</f>
        <v>100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6" t="s">
        <v>84</v>
      </c>
      <c r="BK191" s="164">
        <f>ROUND(I191*H191,3)</f>
        <v>100</v>
      </c>
      <c r="BL191" s="16" t="s">
        <v>173</v>
      </c>
      <c r="BM191" s="162" t="s">
        <v>473</v>
      </c>
    </row>
    <row r="192" spans="1:65" s="2" customFormat="1" ht="6.95" customHeight="1">
      <c r="A192" s="28"/>
      <c r="B192" s="43"/>
      <c r="C192" s="44"/>
      <c r="D192" s="44"/>
      <c r="E192" s="44"/>
      <c r="F192" s="44"/>
      <c r="G192" s="44"/>
      <c r="H192" s="44"/>
      <c r="I192" s="44"/>
      <c r="J192" s="44"/>
      <c r="K192" s="44"/>
      <c r="L192" s="29"/>
      <c r="M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</row>
  </sheetData>
  <autoFilter ref="C131:K191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4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4"/>
    </row>
    <row r="2" spans="1:46" s="1" customFormat="1" ht="36.950000000000003" customHeight="1">
      <c r="L2" s="232" t="s">
        <v>5</v>
      </c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6" t="s">
        <v>94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1:46" s="1" customFormat="1" ht="24.95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5" t="s">
        <v>12</v>
      </c>
      <c r="L6" s="19"/>
    </row>
    <row r="7" spans="1:46" s="1" customFormat="1" ht="16.5" customHeight="1">
      <c r="B7" s="19"/>
      <c r="E7" s="233" t="str">
        <f>'Rekapitulácia stavby'!K6</f>
        <v>Materská škola Mirkovce</v>
      </c>
      <c r="F7" s="234"/>
      <c r="G7" s="234"/>
      <c r="H7" s="234"/>
      <c r="L7" s="19"/>
    </row>
    <row r="8" spans="1:46" s="1" customFormat="1" ht="12" customHeight="1">
      <c r="B8" s="19"/>
      <c r="D8" s="25" t="s">
        <v>99</v>
      </c>
      <c r="L8" s="19"/>
    </row>
    <row r="9" spans="1:46" s="2" customFormat="1" ht="16.5" customHeight="1">
      <c r="A9" s="28"/>
      <c r="B9" s="29"/>
      <c r="C9" s="28"/>
      <c r="D9" s="28"/>
      <c r="E9" s="233" t="s">
        <v>100</v>
      </c>
      <c r="F9" s="235"/>
      <c r="G9" s="235"/>
      <c r="H9" s="235"/>
      <c r="I9" s="28"/>
      <c r="J9" s="28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29"/>
      <c r="C10" s="28"/>
      <c r="D10" s="25" t="s">
        <v>101</v>
      </c>
      <c r="E10" s="28"/>
      <c r="F10" s="28"/>
      <c r="G10" s="28"/>
      <c r="H10" s="28"/>
      <c r="I10" s="28"/>
      <c r="J10" s="28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29"/>
      <c r="C11" s="28"/>
      <c r="D11" s="28"/>
      <c r="E11" s="195" t="s">
        <v>2269</v>
      </c>
      <c r="F11" s="235"/>
      <c r="G11" s="235"/>
      <c r="H11" s="235"/>
      <c r="I11" s="28"/>
      <c r="J11" s="28"/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1.25">
      <c r="A12" s="28"/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29"/>
      <c r="C13" s="28"/>
      <c r="D13" s="25" t="s">
        <v>14</v>
      </c>
      <c r="E13" s="28"/>
      <c r="F13" s="23" t="s">
        <v>1</v>
      </c>
      <c r="G13" s="28"/>
      <c r="H13" s="28"/>
      <c r="I13" s="25" t="s">
        <v>15</v>
      </c>
      <c r="J13" s="23" t="s">
        <v>1</v>
      </c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29"/>
      <c r="C14" s="28"/>
      <c r="D14" s="25" t="s">
        <v>16</v>
      </c>
      <c r="E14" s="28"/>
      <c r="F14" s="23" t="s">
        <v>25</v>
      </c>
      <c r="G14" s="28"/>
      <c r="H14" s="28"/>
      <c r="I14" s="25" t="s">
        <v>18</v>
      </c>
      <c r="J14" s="51" t="str">
        <f>'Rekapitulácia stavby'!AN8</f>
        <v>2. 9. 2016</v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29"/>
      <c r="C15" s="28"/>
      <c r="D15" s="28"/>
      <c r="E15" s="28"/>
      <c r="F15" s="28"/>
      <c r="G15" s="28"/>
      <c r="H15" s="28"/>
      <c r="I15" s="28"/>
      <c r="J15" s="28"/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29"/>
      <c r="C16" s="28"/>
      <c r="D16" s="25" t="s">
        <v>20</v>
      </c>
      <c r="E16" s="28"/>
      <c r="F16" s="28"/>
      <c r="G16" s="28"/>
      <c r="H16" s="28"/>
      <c r="I16" s="25" t="s">
        <v>21</v>
      </c>
      <c r="J16" s="23" t="str">
        <f>IF('Rekapitulácia stavby'!AN10="","",'Rekapitulácia stavby'!AN10)</f>
        <v/>
      </c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29"/>
      <c r="C17" s="28"/>
      <c r="D17" s="28"/>
      <c r="E17" s="23" t="str">
        <f>IF('Rekapitulácia stavby'!E11="","",'Rekapitulácia stavby'!E11)</f>
        <v xml:space="preserve">Obec Mirkovce </v>
      </c>
      <c r="F17" s="28"/>
      <c r="G17" s="28"/>
      <c r="H17" s="28"/>
      <c r="I17" s="25" t="s">
        <v>23</v>
      </c>
      <c r="J17" s="23" t="str">
        <f>IF('Rekapitulácia stavby'!AN11="","",'Rekapitulácia stavby'!AN11)</f>
        <v/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29"/>
      <c r="C18" s="28"/>
      <c r="D18" s="28"/>
      <c r="E18" s="28"/>
      <c r="F18" s="28"/>
      <c r="G18" s="28"/>
      <c r="H18" s="28"/>
      <c r="I18" s="28"/>
      <c r="J18" s="28"/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29"/>
      <c r="C19" s="28"/>
      <c r="D19" s="25" t="s">
        <v>24</v>
      </c>
      <c r="E19" s="28"/>
      <c r="F19" s="28"/>
      <c r="G19" s="28"/>
      <c r="H19" s="28"/>
      <c r="I19" s="25" t="s">
        <v>21</v>
      </c>
      <c r="J19" s="23" t="str">
        <f>'Rekapitulácia stavby'!AN13</f>
        <v/>
      </c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29"/>
      <c r="C20" s="28"/>
      <c r="D20" s="28"/>
      <c r="E20" s="218" t="str">
        <f>'Rekapitulácia stavby'!E14</f>
        <v xml:space="preserve"> </v>
      </c>
      <c r="F20" s="218"/>
      <c r="G20" s="218"/>
      <c r="H20" s="218"/>
      <c r="I20" s="25" t="s">
        <v>23</v>
      </c>
      <c r="J20" s="23" t="str">
        <f>'Rekapitulácia stavby'!AN14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29"/>
      <c r="C22" s="28"/>
      <c r="D22" s="25" t="s">
        <v>26</v>
      </c>
      <c r="E22" s="28"/>
      <c r="F22" s="28"/>
      <c r="G22" s="28"/>
      <c r="H22" s="28"/>
      <c r="I22" s="25" t="s">
        <v>21</v>
      </c>
      <c r="J22" s="23" t="str">
        <f>IF('Rekapitulácia stavby'!AN16="","",'Rekapitulácia stavby'!AN16)</f>
        <v/>
      </c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29"/>
      <c r="C23" s="28"/>
      <c r="D23" s="28"/>
      <c r="E23" s="23" t="str">
        <f>IF('Rekapitulácia stavby'!E17="","",'Rekapitulácia stavby'!E17)</f>
        <v xml:space="preserve"> </v>
      </c>
      <c r="F23" s="28"/>
      <c r="G23" s="28"/>
      <c r="H23" s="28"/>
      <c r="I23" s="25" t="s">
        <v>23</v>
      </c>
      <c r="J23" s="23" t="str">
        <f>IF('Rekapitulácia stavby'!AN17="","",'Rekapitulácia stavby'!AN17)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29"/>
      <c r="C25" s="28"/>
      <c r="D25" s="25" t="s">
        <v>28</v>
      </c>
      <c r="E25" s="28"/>
      <c r="F25" s="28"/>
      <c r="G25" s="28"/>
      <c r="H25" s="28"/>
      <c r="I25" s="25" t="s">
        <v>21</v>
      </c>
      <c r="J25" s="23" t="str">
        <f>IF('Rekapitulácia stavby'!AN19="","",'Rekapitulácia stavby'!AN19)</f>
        <v/>
      </c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29"/>
      <c r="C26" s="28"/>
      <c r="D26" s="28"/>
      <c r="E26" s="23" t="str">
        <f>IF('Rekapitulácia stavby'!E20="","",'Rekapitulácia stavby'!E20)</f>
        <v xml:space="preserve"> </v>
      </c>
      <c r="F26" s="28"/>
      <c r="G26" s="28"/>
      <c r="H26" s="28"/>
      <c r="I26" s="25" t="s">
        <v>23</v>
      </c>
      <c r="J26" s="23" t="str">
        <f>IF('Rekapitulácia stavby'!AN20="","",'Rekapitulácia stavby'!AN20)</f>
        <v/>
      </c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3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29"/>
      <c r="C28" s="28"/>
      <c r="D28" s="25" t="s">
        <v>30</v>
      </c>
      <c r="E28" s="28"/>
      <c r="F28" s="28"/>
      <c r="G28" s="28"/>
      <c r="H28" s="28"/>
      <c r="I28" s="28"/>
      <c r="J28" s="28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96"/>
      <c r="B29" s="97"/>
      <c r="C29" s="96"/>
      <c r="D29" s="96"/>
      <c r="E29" s="221" t="s">
        <v>1</v>
      </c>
      <c r="F29" s="221"/>
      <c r="G29" s="221"/>
      <c r="H29" s="221"/>
      <c r="I29" s="96"/>
      <c r="J29" s="96"/>
      <c r="K29" s="9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2" customFormat="1" ht="6.95" customHeight="1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29"/>
      <c r="C32" s="28"/>
      <c r="D32" s="23" t="s">
        <v>103</v>
      </c>
      <c r="E32" s="28"/>
      <c r="F32" s="28"/>
      <c r="G32" s="28"/>
      <c r="H32" s="28"/>
      <c r="I32" s="28"/>
      <c r="J32" s="99">
        <f>J98</f>
        <v>10588.914999999999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29"/>
      <c r="C33" s="28"/>
      <c r="D33" s="100" t="s">
        <v>104</v>
      </c>
      <c r="E33" s="28"/>
      <c r="F33" s="28"/>
      <c r="G33" s="28"/>
      <c r="H33" s="28"/>
      <c r="I33" s="28"/>
      <c r="J33" s="99">
        <f>J107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29"/>
      <c r="C34" s="28"/>
      <c r="D34" s="101" t="s">
        <v>31</v>
      </c>
      <c r="E34" s="28"/>
      <c r="F34" s="28"/>
      <c r="G34" s="28"/>
      <c r="H34" s="28"/>
      <c r="I34" s="28"/>
      <c r="J34" s="67">
        <f>ROUND(J32 + J33, 2)</f>
        <v>10588.92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29"/>
      <c r="C35" s="28"/>
      <c r="D35" s="62"/>
      <c r="E35" s="62"/>
      <c r="F35" s="62"/>
      <c r="G35" s="62"/>
      <c r="H35" s="62"/>
      <c r="I35" s="62"/>
      <c r="J35" s="62"/>
      <c r="K35" s="62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29"/>
      <c r="C36" s="28"/>
      <c r="D36" s="28"/>
      <c r="E36" s="28"/>
      <c r="F36" s="32" t="s">
        <v>33</v>
      </c>
      <c r="G36" s="28"/>
      <c r="H36" s="28"/>
      <c r="I36" s="32" t="s">
        <v>32</v>
      </c>
      <c r="J36" s="32" t="s">
        <v>34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29"/>
      <c r="C37" s="28"/>
      <c r="D37" s="102" t="s">
        <v>35</v>
      </c>
      <c r="E37" s="25" t="s">
        <v>36</v>
      </c>
      <c r="F37" s="103">
        <f>ROUND((SUM(BE107:BE108) + SUM(BE130:BE173)),  2)</f>
        <v>0</v>
      </c>
      <c r="G37" s="28"/>
      <c r="H37" s="28"/>
      <c r="I37" s="104">
        <v>0.2</v>
      </c>
      <c r="J37" s="103">
        <f>ROUND(((SUM(BE107:BE108) + SUM(BE130:BE173))*I37),  2)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29"/>
      <c r="C38" s="28"/>
      <c r="D38" s="28"/>
      <c r="E38" s="25" t="s">
        <v>37</v>
      </c>
      <c r="F38" s="103">
        <f>ROUND((SUM(BF107:BF108) + SUM(BF130:BF173)),  2)</f>
        <v>10588.92</v>
      </c>
      <c r="G38" s="28"/>
      <c r="H38" s="28"/>
      <c r="I38" s="104">
        <v>0.2</v>
      </c>
      <c r="J38" s="103">
        <f>ROUND(((SUM(BF107:BF108) + SUM(BF130:BF173))*I38),  2)</f>
        <v>2117.7800000000002</v>
      </c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29"/>
      <c r="C39" s="28"/>
      <c r="D39" s="28"/>
      <c r="E39" s="25" t="s">
        <v>38</v>
      </c>
      <c r="F39" s="103">
        <f>ROUND((SUM(BG107:BG108) + SUM(BG130:BG173)),  2)</f>
        <v>0</v>
      </c>
      <c r="G39" s="28"/>
      <c r="H39" s="28"/>
      <c r="I39" s="104">
        <v>0.2</v>
      </c>
      <c r="J39" s="103">
        <f>0</f>
        <v>0</v>
      </c>
      <c r="K39" s="28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29"/>
      <c r="C40" s="28"/>
      <c r="D40" s="28"/>
      <c r="E40" s="25" t="s">
        <v>39</v>
      </c>
      <c r="F40" s="103">
        <f>ROUND((SUM(BH107:BH108) + SUM(BH130:BH173)),  2)</f>
        <v>0</v>
      </c>
      <c r="G40" s="28"/>
      <c r="H40" s="28"/>
      <c r="I40" s="104">
        <v>0.2</v>
      </c>
      <c r="J40" s="103">
        <f>0</f>
        <v>0</v>
      </c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29"/>
      <c r="C41" s="28"/>
      <c r="D41" s="28"/>
      <c r="E41" s="25" t="s">
        <v>40</v>
      </c>
      <c r="F41" s="103">
        <f>ROUND((SUM(BI107:BI108) + SUM(BI130:BI173)),  2)</f>
        <v>0</v>
      </c>
      <c r="G41" s="28"/>
      <c r="H41" s="28"/>
      <c r="I41" s="104">
        <v>0</v>
      </c>
      <c r="J41" s="103">
        <f>0</f>
        <v>0</v>
      </c>
      <c r="K41" s="28"/>
      <c r="L41" s="3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3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29"/>
      <c r="C43" s="105"/>
      <c r="D43" s="106" t="s">
        <v>41</v>
      </c>
      <c r="E43" s="56"/>
      <c r="F43" s="56"/>
      <c r="G43" s="107" t="s">
        <v>42</v>
      </c>
      <c r="H43" s="108" t="s">
        <v>43</v>
      </c>
      <c r="I43" s="56"/>
      <c r="J43" s="109">
        <f>SUM(J34:J41)</f>
        <v>12706.7</v>
      </c>
      <c r="K43" s="110"/>
      <c r="L43" s="3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29"/>
      <c r="C44" s="28"/>
      <c r="D44" s="28"/>
      <c r="E44" s="28"/>
      <c r="F44" s="28"/>
      <c r="G44" s="28"/>
      <c r="H44" s="28"/>
      <c r="I44" s="28"/>
      <c r="J44" s="28"/>
      <c r="K44" s="28"/>
      <c r="L44" s="3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38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38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28"/>
      <c r="B61" s="29"/>
      <c r="C61" s="28"/>
      <c r="D61" s="41" t="s">
        <v>46</v>
      </c>
      <c r="E61" s="31"/>
      <c r="F61" s="111" t="s">
        <v>47</v>
      </c>
      <c r="G61" s="41" t="s">
        <v>46</v>
      </c>
      <c r="H61" s="31"/>
      <c r="I61" s="31"/>
      <c r="J61" s="112" t="s">
        <v>47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28"/>
      <c r="B65" s="29"/>
      <c r="C65" s="28"/>
      <c r="D65" s="39" t="s">
        <v>48</v>
      </c>
      <c r="E65" s="42"/>
      <c r="F65" s="42"/>
      <c r="G65" s="39" t="s">
        <v>49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28"/>
      <c r="B76" s="29"/>
      <c r="C76" s="28"/>
      <c r="D76" s="41" t="s">
        <v>46</v>
      </c>
      <c r="E76" s="31"/>
      <c r="F76" s="111" t="s">
        <v>47</v>
      </c>
      <c r="G76" s="41" t="s">
        <v>46</v>
      </c>
      <c r="H76" s="31"/>
      <c r="I76" s="31"/>
      <c r="J76" s="112" t="s">
        <v>47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105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12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28"/>
      <c r="D85" s="28"/>
      <c r="E85" s="233" t="str">
        <f>E7</f>
        <v>Materská škola Mirkovce</v>
      </c>
      <c r="F85" s="234"/>
      <c r="G85" s="234"/>
      <c r="H85" s="234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9"/>
      <c r="C86" s="25" t="s">
        <v>99</v>
      </c>
      <c r="L86" s="19"/>
    </row>
    <row r="87" spans="1:31" s="2" customFormat="1" ht="16.5" customHeight="1">
      <c r="A87" s="28"/>
      <c r="B87" s="29"/>
      <c r="C87" s="28"/>
      <c r="D87" s="28"/>
      <c r="E87" s="233" t="s">
        <v>100</v>
      </c>
      <c r="F87" s="235"/>
      <c r="G87" s="235"/>
      <c r="H87" s="235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101</v>
      </c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28"/>
      <c r="D89" s="28"/>
      <c r="E89" s="195" t="str">
        <f>E11</f>
        <v xml:space="preserve">04 - SO 03 Vodovodná prípojka </v>
      </c>
      <c r="F89" s="235"/>
      <c r="G89" s="235"/>
      <c r="H89" s="235"/>
      <c r="I89" s="28"/>
      <c r="J89" s="28"/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16</v>
      </c>
      <c r="D91" s="28"/>
      <c r="E91" s="28"/>
      <c r="F91" s="23" t="str">
        <f>F14</f>
        <v xml:space="preserve"> </v>
      </c>
      <c r="G91" s="28"/>
      <c r="H91" s="28"/>
      <c r="I91" s="25" t="s">
        <v>18</v>
      </c>
      <c r="J91" s="51" t="str">
        <f>IF(J14="","",J14)</f>
        <v>2. 9. 2016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28"/>
      <c r="D92" s="28"/>
      <c r="E92" s="28"/>
      <c r="F92" s="28"/>
      <c r="G92" s="28"/>
      <c r="H92" s="28"/>
      <c r="I92" s="28"/>
      <c r="J92" s="28"/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20</v>
      </c>
      <c r="D93" s="28"/>
      <c r="E93" s="28"/>
      <c r="F93" s="23" t="str">
        <f>E17</f>
        <v xml:space="preserve">Obec Mirkovce </v>
      </c>
      <c r="G93" s="28"/>
      <c r="H93" s="28"/>
      <c r="I93" s="25" t="s">
        <v>26</v>
      </c>
      <c r="J93" s="26" t="str">
        <f>E23</f>
        <v xml:space="preserve"> </v>
      </c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24</v>
      </c>
      <c r="D94" s="28"/>
      <c r="E94" s="28"/>
      <c r="F94" s="23" t="str">
        <f>IF(E20="","",E20)</f>
        <v xml:space="preserve"> </v>
      </c>
      <c r="G94" s="28"/>
      <c r="H94" s="28"/>
      <c r="I94" s="25" t="s">
        <v>28</v>
      </c>
      <c r="J94" s="26" t="str">
        <f>E26</f>
        <v xml:space="preserve"> </v>
      </c>
      <c r="K94" s="2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13" t="s">
        <v>106</v>
      </c>
      <c r="D96" s="105"/>
      <c r="E96" s="105"/>
      <c r="F96" s="105"/>
      <c r="G96" s="105"/>
      <c r="H96" s="105"/>
      <c r="I96" s="105"/>
      <c r="J96" s="114" t="s">
        <v>107</v>
      </c>
      <c r="K96" s="105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3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15" t="s">
        <v>108</v>
      </c>
      <c r="D98" s="28"/>
      <c r="E98" s="28"/>
      <c r="F98" s="28"/>
      <c r="G98" s="28"/>
      <c r="H98" s="28"/>
      <c r="I98" s="28"/>
      <c r="J98" s="67">
        <f>J130</f>
        <v>10588.914999999999</v>
      </c>
      <c r="K98" s="28"/>
      <c r="L98" s="3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6" t="s">
        <v>109</v>
      </c>
    </row>
    <row r="99" spans="1:47" s="9" customFormat="1" ht="24.95" customHeight="1">
      <c r="B99" s="116"/>
      <c r="D99" s="117" t="s">
        <v>110</v>
      </c>
      <c r="E99" s="118"/>
      <c r="F99" s="118"/>
      <c r="G99" s="118"/>
      <c r="H99" s="118"/>
      <c r="I99" s="118"/>
      <c r="J99" s="119">
        <f>J131</f>
        <v>10588.914999999999</v>
      </c>
      <c r="L99" s="116"/>
    </row>
    <row r="100" spans="1:47" s="10" customFormat="1" ht="19.899999999999999" customHeight="1">
      <c r="B100" s="120"/>
      <c r="D100" s="121" t="s">
        <v>2270</v>
      </c>
      <c r="E100" s="122"/>
      <c r="F100" s="122"/>
      <c r="G100" s="122"/>
      <c r="H100" s="122"/>
      <c r="I100" s="122"/>
      <c r="J100" s="123">
        <f>J132</f>
        <v>200</v>
      </c>
      <c r="L100" s="120"/>
    </row>
    <row r="101" spans="1:47" s="10" customFormat="1" ht="19.899999999999999" customHeight="1">
      <c r="B101" s="120"/>
      <c r="D101" s="121" t="s">
        <v>111</v>
      </c>
      <c r="E101" s="122"/>
      <c r="F101" s="122"/>
      <c r="G101" s="122"/>
      <c r="H101" s="122"/>
      <c r="I101" s="122"/>
      <c r="J101" s="123">
        <f>J134</f>
        <v>5300.11</v>
      </c>
      <c r="L101" s="120"/>
    </row>
    <row r="102" spans="1:47" s="10" customFormat="1" ht="19.899999999999999" customHeight="1">
      <c r="B102" s="120"/>
      <c r="D102" s="121" t="s">
        <v>114</v>
      </c>
      <c r="E102" s="122"/>
      <c r="F102" s="122"/>
      <c r="G102" s="122"/>
      <c r="H102" s="122"/>
      <c r="I102" s="122"/>
      <c r="J102" s="123">
        <f>J145</f>
        <v>446.23500000000001</v>
      </c>
      <c r="L102" s="120"/>
    </row>
    <row r="103" spans="1:47" s="10" customFormat="1" ht="19.899999999999999" customHeight="1">
      <c r="B103" s="120"/>
      <c r="D103" s="121" t="s">
        <v>2157</v>
      </c>
      <c r="E103" s="122"/>
      <c r="F103" s="122"/>
      <c r="G103" s="122"/>
      <c r="H103" s="122"/>
      <c r="I103" s="122"/>
      <c r="J103" s="123">
        <f>J147</f>
        <v>1998.7839999999999</v>
      </c>
      <c r="L103" s="120"/>
    </row>
    <row r="104" spans="1:47" s="10" customFormat="1" ht="19.899999999999999" customHeight="1">
      <c r="B104" s="120"/>
      <c r="D104" s="121" t="s">
        <v>117</v>
      </c>
      <c r="E104" s="122"/>
      <c r="F104" s="122"/>
      <c r="G104" s="122"/>
      <c r="H104" s="122"/>
      <c r="I104" s="122"/>
      <c r="J104" s="123">
        <f>J172</f>
        <v>2643.7860000000001</v>
      </c>
      <c r="L104" s="120"/>
    </row>
    <row r="105" spans="1:47" s="2" customFormat="1" ht="21.75" customHeight="1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28"/>
      <c r="L105" s="3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47" s="2" customFormat="1" ht="6.95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3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47" s="2" customFormat="1" ht="29.25" customHeight="1">
      <c r="A107" s="28"/>
      <c r="B107" s="29"/>
      <c r="C107" s="115" t="s">
        <v>151</v>
      </c>
      <c r="D107" s="28"/>
      <c r="E107" s="28"/>
      <c r="F107" s="28"/>
      <c r="G107" s="28"/>
      <c r="H107" s="28"/>
      <c r="I107" s="28"/>
      <c r="J107" s="124">
        <v>0</v>
      </c>
      <c r="K107" s="28"/>
      <c r="L107" s="38"/>
      <c r="N107" s="125" t="s">
        <v>35</v>
      </c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47" s="2" customFormat="1" ht="18" customHeight="1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3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29.25" customHeight="1">
      <c r="A109" s="28"/>
      <c r="B109" s="29"/>
      <c r="C109" s="126" t="s">
        <v>152</v>
      </c>
      <c r="D109" s="105"/>
      <c r="E109" s="105"/>
      <c r="F109" s="105"/>
      <c r="G109" s="105"/>
      <c r="H109" s="105"/>
      <c r="I109" s="105"/>
      <c r="J109" s="127">
        <f>ROUND(J98+J107,2)</f>
        <v>10588.92</v>
      </c>
      <c r="K109" s="105"/>
      <c r="L109" s="3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6.95" customHeight="1">
      <c r="A110" s="28"/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4" spans="1:31" s="2" customFormat="1" ht="6.95" customHeight="1">
      <c r="A114" s="28"/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1" s="2" customFormat="1" ht="24.95" customHeight="1">
      <c r="A115" s="28"/>
      <c r="B115" s="29"/>
      <c r="C115" s="20" t="s">
        <v>153</v>
      </c>
      <c r="D115" s="28"/>
      <c r="E115" s="28"/>
      <c r="F115" s="28"/>
      <c r="G115" s="28"/>
      <c r="H115" s="28"/>
      <c r="I115" s="28"/>
      <c r="J115" s="28"/>
      <c r="K115" s="28"/>
      <c r="L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31" s="2" customFormat="1" ht="6.95" customHeight="1">
      <c r="A116" s="28"/>
      <c r="B116" s="29"/>
      <c r="C116" s="28"/>
      <c r="D116" s="28"/>
      <c r="E116" s="28"/>
      <c r="F116" s="28"/>
      <c r="G116" s="28"/>
      <c r="H116" s="28"/>
      <c r="I116" s="28"/>
      <c r="J116" s="28"/>
      <c r="K116" s="28"/>
      <c r="L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31" s="2" customFormat="1" ht="12" customHeight="1">
      <c r="A117" s="28"/>
      <c r="B117" s="29"/>
      <c r="C117" s="25" t="s">
        <v>12</v>
      </c>
      <c r="D117" s="28"/>
      <c r="E117" s="28"/>
      <c r="F117" s="28"/>
      <c r="G117" s="28"/>
      <c r="H117" s="28"/>
      <c r="I117" s="28"/>
      <c r="J117" s="28"/>
      <c r="K117" s="28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2" customFormat="1" ht="16.5" customHeight="1">
      <c r="A118" s="28"/>
      <c r="B118" s="29"/>
      <c r="C118" s="28"/>
      <c r="D118" s="28"/>
      <c r="E118" s="233" t="str">
        <f>E7</f>
        <v>Materská škola Mirkovce</v>
      </c>
      <c r="F118" s="234"/>
      <c r="G118" s="234"/>
      <c r="H118" s="234"/>
      <c r="I118" s="28"/>
      <c r="J118" s="28"/>
      <c r="K118" s="28"/>
      <c r="L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1" customFormat="1" ht="12" customHeight="1">
      <c r="B119" s="19"/>
      <c r="C119" s="25" t="s">
        <v>99</v>
      </c>
      <c r="L119" s="19"/>
    </row>
    <row r="120" spans="1:31" s="2" customFormat="1" ht="16.5" customHeight="1">
      <c r="A120" s="28"/>
      <c r="B120" s="29"/>
      <c r="C120" s="28"/>
      <c r="D120" s="28"/>
      <c r="E120" s="233" t="s">
        <v>100</v>
      </c>
      <c r="F120" s="235"/>
      <c r="G120" s="235"/>
      <c r="H120" s="235"/>
      <c r="I120" s="28"/>
      <c r="J120" s="28"/>
      <c r="K120" s="28"/>
      <c r="L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12" customHeight="1">
      <c r="A121" s="28"/>
      <c r="B121" s="29"/>
      <c r="C121" s="25" t="s">
        <v>101</v>
      </c>
      <c r="D121" s="28"/>
      <c r="E121" s="28"/>
      <c r="F121" s="28"/>
      <c r="G121" s="28"/>
      <c r="H121" s="28"/>
      <c r="I121" s="28"/>
      <c r="J121" s="28"/>
      <c r="K121" s="28"/>
      <c r="L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16.5" customHeight="1">
      <c r="A122" s="28"/>
      <c r="B122" s="29"/>
      <c r="C122" s="28"/>
      <c r="D122" s="28"/>
      <c r="E122" s="195" t="str">
        <f>E11</f>
        <v xml:space="preserve">04 - SO 03 Vodovodná prípojka </v>
      </c>
      <c r="F122" s="235"/>
      <c r="G122" s="235"/>
      <c r="H122" s="235"/>
      <c r="I122" s="28"/>
      <c r="J122" s="28"/>
      <c r="K122" s="28"/>
      <c r="L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6.95" customHeight="1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28"/>
      <c r="L123" s="3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2" customHeight="1">
      <c r="A124" s="28"/>
      <c r="B124" s="29"/>
      <c r="C124" s="25" t="s">
        <v>16</v>
      </c>
      <c r="D124" s="28"/>
      <c r="E124" s="28"/>
      <c r="F124" s="23" t="str">
        <f>F14</f>
        <v xml:space="preserve"> </v>
      </c>
      <c r="G124" s="28"/>
      <c r="H124" s="28"/>
      <c r="I124" s="25" t="s">
        <v>18</v>
      </c>
      <c r="J124" s="51" t="str">
        <f>IF(J14="","",J14)</f>
        <v>2. 9. 2016</v>
      </c>
      <c r="K124" s="28"/>
      <c r="L124" s="3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6.95" customHeight="1">
      <c r="A125" s="28"/>
      <c r="B125" s="29"/>
      <c r="C125" s="28"/>
      <c r="D125" s="28"/>
      <c r="E125" s="28"/>
      <c r="F125" s="28"/>
      <c r="G125" s="28"/>
      <c r="H125" s="28"/>
      <c r="I125" s="28"/>
      <c r="J125" s="28"/>
      <c r="K125" s="28"/>
      <c r="L125" s="3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15.2" customHeight="1">
      <c r="A126" s="28"/>
      <c r="B126" s="29"/>
      <c r="C126" s="25" t="s">
        <v>20</v>
      </c>
      <c r="D126" s="28"/>
      <c r="E126" s="28"/>
      <c r="F126" s="23" t="str">
        <f>E17</f>
        <v xml:space="preserve">Obec Mirkovce </v>
      </c>
      <c r="G126" s="28"/>
      <c r="H126" s="28"/>
      <c r="I126" s="25" t="s">
        <v>26</v>
      </c>
      <c r="J126" s="26" t="str">
        <f>E23</f>
        <v xml:space="preserve"> </v>
      </c>
      <c r="K126" s="28"/>
      <c r="L126" s="3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5.2" customHeight="1">
      <c r="A127" s="28"/>
      <c r="B127" s="29"/>
      <c r="C127" s="25" t="s">
        <v>24</v>
      </c>
      <c r="D127" s="28"/>
      <c r="E127" s="28"/>
      <c r="F127" s="23" t="str">
        <f>IF(E20="","",E20)</f>
        <v xml:space="preserve"> </v>
      </c>
      <c r="G127" s="28"/>
      <c r="H127" s="28"/>
      <c r="I127" s="25" t="s">
        <v>28</v>
      </c>
      <c r="J127" s="26" t="str">
        <f>E26</f>
        <v xml:space="preserve"> </v>
      </c>
      <c r="K127" s="28"/>
      <c r="L127" s="3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10.35" customHeight="1">
      <c r="A128" s="28"/>
      <c r="B128" s="29"/>
      <c r="C128" s="28"/>
      <c r="D128" s="28"/>
      <c r="E128" s="28"/>
      <c r="F128" s="28"/>
      <c r="G128" s="28"/>
      <c r="H128" s="28"/>
      <c r="I128" s="28"/>
      <c r="J128" s="28"/>
      <c r="K128" s="28"/>
      <c r="L128" s="3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11" customFormat="1" ht="29.25" customHeight="1">
      <c r="A129" s="128"/>
      <c r="B129" s="129"/>
      <c r="C129" s="130" t="s">
        <v>154</v>
      </c>
      <c r="D129" s="131" t="s">
        <v>56</v>
      </c>
      <c r="E129" s="131" t="s">
        <v>52</v>
      </c>
      <c r="F129" s="131" t="s">
        <v>53</v>
      </c>
      <c r="G129" s="131" t="s">
        <v>155</v>
      </c>
      <c r="H129" s="131" t="s">
        <v>156</v>
      </c>
      <c r="I129" s="131" t="s">
        <v>157</v>
      </c>
      <c r="J129" s="132" t="s">
        <v>107</v>
      </c>
      <c r="K129" s="133" t="s">
        <v>158</v>
      </c>
      <c r="L129" s="134"/>
      <c r="M129" s="58" t="s">
        <v>1</v>
      </c>
      <c r="N129" s="59" t="s">
        <v>35</v>
      </c>
      <c r="O129" s="59" t="s">
        <v>159</v>
      </c>
      <c r="P129" s="59" t="s">
        <v>160</v>
      </c>
      <c r="Q129" s="59" t="s">
        <v>161</v>
      </c>
      <c r="R129" s="59" t="s">
        <v>162</v>
      </c>
      <c r="S129" s="59" t="s">
        <v>163</v>
      </c>
      <c r="T129" s="60" t="s">
        <v>164</v>
      </c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</row>
    <row r="130" spans="1:65" s="2" customFormat="1" ht="22.9" customHeight="1">
      <c r="A130" s="28"/>
      <c r="B130" s="29"/>
      <c r="C130" s="65" t="s">
        <v>103</v>
      </c>
      <c r="D130" s="28"/>
      <c r="E130" s="28"/>
      <c r="F130" s="28"/>
      <c r="G130" s="28"/>
      <c r="H130" s="28"/>
      <c r="I130" s="28"/>
      <c r="J130" s="135">
        <f>BK130</f>
        <v>10588.914999999999</v>
      </c>
      <c r="K130" s="28"/>
      <c r="L130" s="29"/>
      <c r="M130" s="61"/>
      <c r="N130" s="52"/>
      <c r="O130" s="62"/>
      <c r="P130" s="136">
        <f>P131</f>
        <v>0</v>
      </c>
      <c r="Q130" s="62"/>
      <c r="R130" s="136">
        <f>R131</f>
        <v>0</v>
      </c>
      <c r="S130" s="62"/>
      <c r="T130" s="137">
        <f>T131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T130" s="16" t="s">
        <v>70</v>
      </c>
      <c r="AU130" s="16" t="s">
        <v>109</v>
      </c>
      <c r="BK130" s="138">
        <f>BK131</f>
        <v>10588.914999999999</v>
      </c>
    </row>
    <row r="131" spans="1:65" s="12" customFormat="1" ht="25.9" customHeight="1">
      <c r="B131" s="139"/>
      <c r="D131" s="140" t="s">
        <v>70</v>
      </c>
      <c r="E131" s="141" t="s">
        <v>165</v>
      </c>
      <c r="F131" s="141" t="s">
        <v>166</v>
      </c>
      <c r="J131" s="142">
        <f>BK131</f>
        <v>10588.914999999999</v>
      </c>
      <c r="L131" s="139"/>
      <c r="M131" s="143"/>
      <c r="N131" s="144"/>
      <c r="O131" s="144"/>
      <c r="P131" s="145">
        <f>P132+P134+P145+P147+P172</f>
        <v>0</v>
      </c>
      <c r="Q131" s="144"/>
      <c r="R131" s="145">
        <f>R132+R134+R145+R147+R172</f>
        <v>0</v>
      </c>
      <c r="S131" s="144"/>
      <c r="T131" s="146">
        <f>T132+T134+T145+T147+T172</f>
        <v>0</v>
      </c>
      <c r="AR131" s="140" t="s">
        <v>78</v>
      </c>
      <c r="AT131" s="147" t="s">
        <v>70</v>
      </c>
      <c r="AU131" s="147" t="s">
        <v>71</v>
      </c>
      <c r="AY131" s="140" t="s">
        <v>167</v>
      </c>
      <c r="BK131" s="148">
        <f>BK132+BK134+BK145+BK147+BK172</f>
        <v>10588.914999999999</v>
      </c>
    </row>
    <row r="132" spans="1:65" s="12" customFormat="1" ht="22.9" customHeight="1">
      <c r="B132" s="139"/>
      <c r="D132" s="140" t="s">
        <v>70</v>
      </c>
      <c r="E132" s="149" t="s">
        <v>81</v>
      </c>
      <c r="F132" s="149" t="s">
        <v>2271</v>
      </c>
      <c r="J132" s="150">
        <f>BK132</f>
        <v>200</v>
      </c>
      <c r="L132" s="139"/>
      <c r="M132" s="143"/>
      <c r="N132" s="144"/>
      <c r="O132" s="144"/>
      <c r="P132" s="145">
        <f>P133</f>
        <v>0</v>
      </c>
      <c r="Q132" s="144"/>
      <c r="R132" s="145">
        <f>R133</f>
        <v>0</v>
      </c>
      <c r="S132" s="144"/>
      <c r="T132" s="146">
        <f>T133</f>
        <v>0</v>
      </c>
      <c r="AR132" s="140" t="s">
        <v>78</v>
      </c>
      <c r="AT132" s="147" t="s">
        <v>70</v>
      </c>
      <c r="AU132" s="147" t="s">
        <v>78</v>
      </c>
      <c r="AY132" s="140" t="s">
        <v>167</v>
      </c>
      <c r="BK132" s="148">
        <f>BK133</f>
        <v>200</v>
      </c>
    </row>
    <row r="133" spans="1:65" s="2" customFormat="1" ht="16.5" customHeight="1">
      <c r="A133" s="28"/>
      <c r="B133" s="151"/>
      <c r="C133" s="152" t="s">
        <v>78</v>
      </c>
      <c r="D133" s="152" t="s">
        <v>169</v>
      </c>
      <c r="E133" s="153" t="s">
        <v>2272</v>
      </c>
      <c r="F133" s="154" t="s">
        <v>2273</v>
      </c>
      <c r="G133" s="155" t="s">
        <v>2011</v>
      </c>
      <c r="H133" s="156">
        <v>1</v>
      </c>
      <c r="I133" s="156">
        <v>200</v>
      </c>
      <c r="J133" s="156">
        <f>ROUND(I133*H133,3)</f>
        <v>200</v>
      </c>
      <c r="K133" s="157"/>
      <c r="L133" s="29"/>
      <c r="M133" s="158" t="s">
        <v>1</v>
      </c>
      <c r="N133" s="159" t="s">
        <v>37</v>
      </c>
      <c r="O133" s="160">
        <v>0</v>
      </c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R133" s="162" t="s">
        <v>173</v>
      </c>
      <c r="AT133" s="162" t="s">
        <v>169</v>
      </c>
      <c r="AU133" s="162" t="s">
        <v>84</v>
      </c>
      <c r="AY133" s="16" t="s">
        <v>167</v>
      </c>
      <c r="BE133" s="163">
        <f>IF(N133="základná",J133,0)</f>
        <v>0</v>
      </c>
      <c r="BF133" s="163">
        <f>IF(N133="znížená",J133,0)</f>
        <v>200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6" t="s">
        <v>84</v>
      </c>
      <c r="BK133" s="164">
        <f>ROUND(I133*H133,3)</f>
        <v>200</v>
      </c>
      <c r="BL133" s="16" t="s">
        <v>173</v>
      </c>
      <c r="BM133" s="162" t="s">
        <v>78</v>
      </c>
    </row>
    <row r="134" spans="1:65" s="12" customFormat="1" ht="22.9" customHeight="1">
      <c r="B134" s="139"/>
      <c r="D134" s="140" t="s">
        <v>70</v>
      </c>
      <c r="E134" s="149" t="s">
        <v>78</v>
      </c>
      <c r="F134" s="149" t="s">
        <v>168</v>
      </c>
      <c r="J134" s="150">
        <f>BK134</f>
        <v>5300.11</v>
      </c>
      <c r="L134" s="139"/>
      <c r="M134" s="143"/>
      <c r="N134" s="144"/>
      <c r="O134" s="144"/>
      <c r="P134" s="145">
        <f>SUM(P135:P144)</f>
        <v>0</v>
      </c>
      <c r="Q134" s="144"/>
      <c r="R134" s="145">
        <f>SUM(R135:R144)</f>
        <v>0</v>
      </c>
      <c r="S134" s="144"/>
      <c r="T134" s="146">
        <f>SUM(T135:T144)</f>
        <v>0</v>
      </c>
      <c r="AR134" s="140" t="s">
        <v>78</v>
      </c>
      <c r="AT134" s="147" t="s">
        <v>70</v>
      </c>
      <c r="AU134" s="147" t="s">
        <v>78</v>
      </c>
      <c r="AY134" s="140" t="s">
        <v>167</v>
      </c>
      <c r="BK134" s="148">
        <f>SUM(BK135:BK144)</f>
        <v>5300.11</v>
      </c>
    </row>
    <row r="135" spans="1:65" s="2" customFormat="1" ht="16.5" customHeight="1">
      <c r="A135" s="28"/>
      <c r="B135" s="151"/>
      <c r="C135" s="152" t="s">
        <v>84</v>
      </c>
      <c r="D135" s="152" t="s">
        <v>169</v>
      </c>
      <c r="E135" s="153" t="s">
        <v>2160</v>
      </c>
      <c r="F135" s="154" t="s">
        <v>2161</v>
      </c>
      <c r="G135" s="155" t="s">
        <v>172</v>
      </c>
      <c r="H135" s="156">
        <v>10</v>
      </c>
      <c r="I135" s="156">
        <v>8.3179999999999996</v>
      </c>
      <c r="J135" s="156">
        <f t="shared" ref="J135:J144" si="0">ROUND(I135*H135,3)</f>
        <v>83.18</v>
      </c>
      <c r="K135" s="157"/>
      <c r="L135" s="29"/>
      <c r="M135" s="158" t="s">
        <v>1</v>
      </c>
      <c r="N135" s="159" t="s">
        <v>37</v>
      </c>
      <c r="O135" s="160">
        <v>0</v>
      </c>
      <c r="P135" s="160">
        <f t="shared" ref="P135:P144" si="1">O135*H135</f>
        <v>0</v>
      </c>
      <c r="Q135" s="160">
        <v>0</v>
      </c>
      <c r="R135" s="160">
        <f t="shared" ref="R135:R144" si="2">Q135*H135</f>
        <v>0</v>
      </c>
      <c r="S135" s="160">
        <v>0</v>
      </c>
      <c r="T135" s="161">
        <f t="shared" ref="T135:T144" si="3"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62" t="s">
        <v>173</v>
      </c>
      <c r="AT135" s="162" t="s">
        <v>169</v>
      </c>
      <c r="AU135" s="162" t="s">
        <v>84</v>
      </c>
      <c r="AY135" s="16" t="s">
        <v>167</v>
      </c>
      <c r="BE135" s="163">
        <f t="shared" ref="BE135:BE144" si="4">IF(N135="základná",J135,0)</f>
        <v>0</v>
      </c>
      <c r="BF135" s="163">
        <f t="shared" ref="BF135:BF144" si="5">IF(N135="znížená",J135,0)</f>
        <v>83.18</v>
      </c>
      <c r="BG135" s="163">
        <f t="shared" ref="BG135:BG144" si="6">IF(N135="zákl. prenesená",J135,0)</f>
        <v>0</v>
      </c>
      <c r="BH135" s="163">
        <f t="shared" ref="BH135:BH144" si="7">IF(N135="zníž. prenesená",J135,0)</f>
        <v>0</v>
      </c>
      <c r="BI135" s="163">
        <f t="shared" ref="BI135:BI144" si="8">IF(N135="nulová",J135,0)</f>
        <v>0</v>
      </c>
      <c r="BJ135" s="16" t="s">
        <v>84</v>
      </c>
      <c r="BK135" s="164">
        <f t="shared" ref="BK135:BK144" si="9">ROUND(I135*H135,3)</f>
        <v>83.18</v>
      </c>
      <c r="BL135" s="16" t="s">
        <v>173</v>
      </c>
      <c r="BM135" s="162" t="s">
        <v>84</v>
      </c>
    </row>
    <row r="136" spans="1:65" s="2" customFormat="1" ht="21.75" customHeight="1">
      <c r="A136" s="28"/>
      <c r="B136" s="151"/>
      <c r="C136" s="152" t="s">
        <v>185</v>
      </c>
      <c r="D136" s="152" t="s">
        <v>169</v>
      </c>
      <c r="E136" s="153" t="s">
        <v>2162</v>
      </c>
      <c r="F136" s="154" t="s">
        <v>2163</v>
      </c>
      <c r="G136" s="155" t="s">
        <v>172</v>
      </c>
      <c r="H136" s="156">
        <v>10</v>
      </c>
      <c r="I136" s="156">
        <v>0.74399999999999999</v>
      </c>
      <c r="J136" s="156">
        <f t="shared" si="0"/>
        <v>7.44</v>
      </c>
      <c r="K136" s="157"/>
      <c r="L136" s="29"/>
      <c r="M136" s="158" t="s">
        <v>1</v>
      </c>
      <c r="N136" s="159" t="s">
        <v>37</v>
      </c>
      <c r="O136" s="160">
        <v>0</v>
      </c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62" t="s">
        <v>173</v>
      </c>
      <c r="AT136" s="162" t="s">
        <v>169</v>
      </c>
      <c r="AU136" s="162" t="s">
        <v>84</v>
      </c>
      <c r="AY136" s="16" t="s">
        <v>167</v>
      </c>
      <c r="BE136" s="163">
        <f t="shared" si="4"/>
        <v>0</v>
      </c>
      <c r="BF136" s="163">
        <f t="shared" si="5"/>
        <v>7.44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6" t="s">
        <v>84</v>
      </c>
      <c r="BK136" s="164">
        <f t="shared" si="9"/>
        <v>7.44</v>
      </c>
      <c r="BL136" s="16" t="s">
        <v>173</v>
      </c>
      <c r="BM136" s="162" t="s">
        <v>185</v>
      </c>
    </row>
    <row r="137" spans="1:65" s="2" customFormat="1" ht="21.75" customHeight="1">
      <c r="A137" s="28"/>
      <c r="B137" s="151"/>
      <c r="C137" s="152" t="s">
        <v>173</v>
      </c>
      <c r="D137" s="152" t="s">
        <v>169</v>
      </c>
      <c r="E137" s="153" t="s">
        <v>2274</v>
      </c>
      <c r="F137" s="154" t="s">
        <v>2275</v>
      </c>
      <c r="G137" s="155" t="s">
        <v>172</v>
      </c>
      <c r="H137" s="156">
        <v>188</v>
      </c>
      <c r="I137" s="156">
        <v>7.7830000000000004</v>
      </c>
      <c r="J137" s="156">
        <f t="shared" si="0"/>
        <v>1463.204</v>
      </c>
      <c r="K137" s="157"/>
      <c r="L137" s="29"/>
      <c r="M137" s="158" t="s">
        <v>1</v>
      </c>
      <c r="N137" s="159" t="s">
        <v>37</v>
      </c>
      <c r="O137" s="160">
        <v>0</v>
      </c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62" t="s">
        <v>173</v>
      </c>
      <c r="AT137" s="162" t="s">
        <v>169</v>
      </c>
      <c r="AU137" s="162" t="s">
        <v>84</v>
      </c>
      <c r="AY137" s="16" t="s">
        <v>167</v>
      </c>
      <c r="BE137" s="163">
        <f t="shared" si="4"/>
        <v>0</v>
      </c>
      <c r="BF137" s="163">
        <f t="shared" si="5"/>
        <v>1463.204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6" t="s">
        <v>84</v>
      </c>
      <c r="BK137" s="164">
        <f t="shared" si="9"/>
        <v>1463.204</v>
      </c>
      <c r="BL137" s="16" t="s">
        <v>173</v>
      </c>
      <c r="BM137" s="162" t="s">
        <v>173</v>
      </c>
    </row>
    <row r="138" spans="1:65" s="2" customFormat="1" ht="33" customHeight="1">
      <c r="A138" s="28"/>
      <c r="B138" s="151"/>
      <c r="C138" s="152" t="s">
        <v>194</v>
      </c>
      <c r="D138" s="152" t="s">
        <v>169</v>
      </c>
      <c r="E138" s="153" t="s">
        <v>2166</v>
      </c>
      <c r="F138" s="154" t="s">
        <v>2276</v>
      </c>
      <c r="G138" s="155" t="s">
        <v>172</v>
      </c>
      <c r="H138" s="156">
        <v>188</v>
      </c>
      <c r="I138" s="156">
        <v>0.76800000000000002</v>
      </c>
      <c r="J138" s="156">
        <f t="shared" si="0"/>
        <v>144.38399999999999</v>
      </c>
      <c r="K138" s="157"/>
      <c r="L138" s="29"/>
      <c r="M138" s="158" t="s">
        <v>1</v>
      </c>
      <c r="N138" s="159" t="s">
        <v>37</v>
      </c>
      <c r="O138" s="160">
        <v>0</v>
      </c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62" t="s">
        <v>173</v>
      </c>
      <c r="AT138" s="162" t="s">
        <v>169</v>
      </c>
      <c r="AU138" s="162" t="s">
        <v>84</v>
      </c>
      <c r="AY138" s="16" t="s">
        <v>167</v>
      </c>
      <c r="BE138" s="163">
        <f t="shared" si="4"/>
        <v>0</v>
      </c>
      <c r="BF138" s="163">
        <f t="shared" si="5"/>
        <v>144.38399999999999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6" t="s">
        <v>84</v>
      </c>
      <c r="BK138" s="164">
        <f t="shared" si="9"/>
        <v>144.38399999999999</v>
      </c>
      <c r="BL138" s="16" t="s">
        <v>173</v>
      </c>
      <c r="BM138" s="162" t="s">
        <v>194</v>
      </c>
    </row>
    <row r="139" spans="1:65" s="2" customFormat="1" ht="33" customHeight="1">
      <c r="A139" s="28"/>
      <c r="B139" s="151"/>
      <c r="C139" s="152" t="s">
        <v>201</v>
      </c>
      <c r="D139" s="152" t="s">
        <v>169</v>
      </c>
      <c r="E139" s="153" t="s">
        <v>2172</v>
      </c>
      <c r="F139" s="154" t="s">
        <v>2277</v>
      </c>
      <c r="G139" s="155" t="s">
        <v>172</v>
      </c>
      <c r="H139" s="156">
        <v>198</v>
      </c>
      <c r="I139" s="156">
        <v>3.2589999999999999</v>
      </c>
      <c r="J139" s="156">
        <f t="shared" si="0"/>
        <v>645.28200000000004</v>
      </c>
      <c r="K139" s="157"/>
      <c r="L139" s="29"/>
      <c r="M139" s="158" t="s">
        <v>1</v>
      </c>
      <c r="N139" s="159" t="s">
        <v>37</v>
      </c>
      <c r="O139" s="160">
        <v>0</v>
      </c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62" t="s">
        <v>173</v>
      </c>
      <c r="AT139" s="162" t="s">
        <v>169</v>
      </c>
      <c r="AU139" s="162" t="s">
        <v>84</v>
      </c>
      <c r="AY139" s="16" t="s">
        <v>167</v>
      </c>
      <c r="BE139" s="163">
        <f t="shared" si="4"/>
        <v>0</v>
      </c>
      <c r="BF139" s="163">
        <f t="shared" si="5"/>
        <v>645.28200000000004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6" t="s">
        <v>84</v>
      </c>
      <c r="BK139" s="164">
        <f t="shared" si="9"/>
        <v>645.28200000000004</v>
      </c>
      <c r="BL139" s="16" t="s">
        <v>173</v>
      </c>
      <c r="BM139" s="162" t="s">
        <v>201</v>
      </c>
    </row>
    <row r="140" spans="1:65" s="2" customFormat="1" ht="16.5" customHeight="1">
      <c r="A140" s="28"/>
      <c r="B140" s="151"/>
      <c r="C140" s="152" t="s">
        <v>208</v>
      </c>
      <c r="D140" s="152" t="s">
        <v>169</v>
      </c>
      <c r="E140" s="153" t="s">
        <v>2278</v>
      </c>
      <c r="F140" s="154" t="s">
        <v>2279</v>
      </c>
      <c r="G140" s="155" t="s">
        <v>172</v>
      </c>
      <c r="H140" s="156">
        <v>198</v>
      </c>
      <c r="I140" s="156">
        <v>7.2279999999999998</v>
      </c>
      <c r="J140" s="156">
        <f t="shared" si="0"/>
        <v>1431.144</v>
      </c>
      <c r="K140" s="157"/>
      <c r="L140" s="29"/>
      <c r="M140" s="158" t="s">
        <v>1</v>
      </c>
      <c r="N140" s="159" t="s">
        <v>37</v>
      </c>
      <c r="O140" s="160">
        <v>0</v>
      </c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62" t="s">
        <v>173</v>
      </c>
      <c r="AT140" s="162" t="s">
        <v>169</v>
      </c>
      <c r="AU140" s="162" t="s">
        <v>84</v>
      </c>
      <c r="AY140" s="16" t="s">
        <v>167</v>
      </c>
      <c r="BE140" s="163">
        <f t="shared" si="4"/>
        <v>0</v>
      </c>
      <c r="BF140" s="163">
        <f t="shared" si="5"/>
        <v>1431.144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6" t="s">
        <v>84</v>
      </c>
      <c r="BK140" s="164">
        <f t="shared" si="9"/>
        <v>1431.144</v>
      </c>
      <c r="BL140" s="16" t="s">
        <v>173</v>
      </c>
      <c r="BM140" s="162" t="s">
        <v>208</v>
      </c>
    </row>
    <row r="141" spans="1:65" s="2" customFormat="1" ht="16.5" customHeight="1">
      <c r="A141" s="28"/>
      <c r="B141" s="151"/>
      <c r="C141" s="152" t="s">
        <v>213</v>
      </c>
      <c r="D141" s="152" t="s">
        <v>169</v>
      </c>
      <c r="E141" s="153" t="s">
        <v>2176</v>
      </c>
      <c r="F141" s="154" t="s">
        <v>2177</v>
      </c>
      <c r="G141" s="155" t="s">
        <v>172</v>
      </c>
      <c r="H141" s="156">
        <v>198</v>
      </c>
      <c r="I141" s="156">
        <v>0.68700000000000006</v>
      </c>
      <c r="J141" s="156">
        <f t="shared" si="0"/>
        <v>136.02600000000001</v>
      </c>
      <c r="K141" s="157"/>
      <c r="L141" s="29"/>
      <c r="M141" s="158" t="s">
        <v>1</v>
      </c>
      <c r="N141" s="159" t="s">
        <v>37</v>
      </c>
      <c r="O141" s="160">
        <v>0</v>
      </c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62" t="s">
        <v>173</v>
      </c>
      <c r="AT141" s="162" t="s">
        <v>169</v>
      </c>
      <c r="AU141" s="162" t="s">
        <v>84</v>
      </c>
      <c r="AY141" s="16" t="s">
        <v>167</v>
      </c>
      <c r="BE141" s="163">
        <f t="shared" si="4"/>
        <v>0</v>
      </c>
      <c r="BF141" s="163">
        <f t="shared" si="5"/>
        <v>136.02600000000001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6" t="s">
        <v>84</v>
      </c>
      <c r="BK141" s="164">
        <f t="shared" si="9"/>
        <v>136.02600000000001</v>
      </c>
      <c r="BL141" s="16" t="s">
        <v>173</v>
      </c>
      <c r="BM141" s="162" t="s">
        <v>213</v>
      </c>
    </row>
    <row r="142" spans="1:65" s="2" customFormat="1" ht="21.75" customHeight="1">
      <c r="A142" s="28"/>
      <c r="B142" s="151"/>
      <c r="C142" s="152" t="s">
        <v>223</v>
      </c>
      <c r="D142" s="152" t="s">
        <v>169</v>
      </c>
      <c r="E142" s="153" t="s">
        <v>2030</v>
      </c>
      <c r="F142" s="154" t="s">
        <v>2031</v>
      </c>
      <c r="G142" s="155" t="s">
        <v>172</v>
      </c>
      <c r="H142" s="156">
        <v>85</v>
      </c>
      <c r="I142" s="156">
        <v>3.0990000000000002</v>
      </c>
      <c r="J142" s="156">
        <f t="shared" si="0"/>
        <v>263.41500000000002</v>
      </c>
      <c r="K142" s="157"/>
      <c r="L142" s="29"/>
      <c r="M142" s="158" t="s">
        <v>1</v>
      </c>
      <c r="N142" s="159" t="s">
        <v>37</v>
      </c>
      <c r="O142" s="160">
        <v>0</v>
      </c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62" t="s">
        <v>173</v>
      </c>
      <c r="AT142" s="162" t="s">
        <v>169</v>
      </c>
      <c r="AU142" s="162" t="s">
        <v>84</v>
      </c>
      <c r="AY142" s="16" t="s">
        <v>167</v>
      </c>
      <c r="BE142" s="163">
        <f t="shared" si="4"/>
        <v>0</v>
      </c>
      <c r="BF142" s="163">
        <f t="shared" si="5"/>
        <v>263.41500000000002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6" t="s">
        <v>84</v>
      </c>
      <c r="BK142" s="164">
        <f t="shared" si="9"/>
        <v>263.41500000000002</v>
      </c>
      <c r="BL142" s="16" t="s">
        <v>173</v>
      </c>
      <c r="BM142" s="162" t="s">
        <v>223</v>
      </c>
    </row>
    <row r="143" spans="1:65" s="2" customFormat="1" ht="21.75" customHeight="1">
      <c r="A143" s="28"/>
      <c r="B143" s="151"/>
      <c r="C143" s="152" t="s">
        <v>229</v>
      </c>
      <c r="D143" s="152" t="s">
        <v>169</v>
      </c>
      <c r="E143" s="153" t="s">
        <v>2180</v>
      </c>
      <c r="F143" s="154" t="s">
        <v>2181</v>
      </c>
      <c r="G143" s="155" t="s">
        <v>172</v>
      </c>
      <c r="H143" s="156">
        <v>45</v>
      </c>
      <c r="I143" s="156">
        <v>13.039</v>
      </c>
      <c r="J143" s="156">
        <f t="shared" si="0"/>
        <v>586.755</v>
      </c>
      <c r="K143" s="157"/>
      <c r="L143" s="29"/>
      <c r="M143" s="158" t="s">
        <v>1</v>
      </c>
      <c r="N143" s="159" t="s">
        <v>37</v>
      </c>
      <c r="O143" s="160">
        <v>0</v>
      </c>
      <c r="P143" s="160">
        <f t="shared" si="1"/>
        <v>0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62" t="s">
        <v>173</v>
      </c>
      <c r="AT143" s="162" t="s">
        <v>169</v>
      </c>
      <c r="AU143" s="162" t="s">
        <v>84</v>
      </c>
      <c r="AY143" s="16" t="s">
        <v>167</v>
      </c>
      <c r="BE143" s="163">
        <f t="shared" si="4"/>
        <v>0</v>
      </c>
      <c r="BF143" s="163">
        <f t="shared" si="5"/>
        <v>586.755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6" t="s">
        <v>84</v>
      </c>
      <c r="BK143" s="164">
        <f t="shared" si="9"/>
        <v>586.755</v>
      </c>
      <c r="BL143" s="16" t="s">
        <v>173</v>
      </c>
      <c r="BM143" s="162" t="s">
        <v>229</v>
      </c>
    </row>
    <row r="144" spans="1:65" s="2" customFormat="1" ht="16.5" customHeight="1">
      <c r="A144" s="28"/>
      <c r="B144" s="151"/>
      <c r="C144" s="180" t="s">
        <v>236</v>
      </c>
      <c r="D144" s="180" t="s">
        <v>209</v>
      </c>
      <c r="E144" s="181" t="s">
        <v>2182</v>
      </c>
      <c r="F144" s="182" t="s">
        <v>2280</v>
      </c>
      <c r="G144" s="183" t="s">
        <v>172</v>
      </c>
      <c r="H144" s="184">
        <v>45</v>
      </c>
      <c r="I144" s="184">
        <v>11.984</v>
      </c>
      <c r="J144" s="184">
        <f t="shared" si="0"/>
        <v>539.28</v>
      </c>
      <c r="K144" s="185"/>
      <c r="L144" s="186"/>
      <c r="M144" s="187" t="s">
        <v>1</v>
      </c>
      <c r="N144" s="188" t="s">
        <v>37</v>
      </c>
      <c r="O144" s="160">
        <v>0</v>
      </c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62" t="s">
        <v>213</v>
      </c>
      <c r="AT144" s="162" t="s">
        <v>209</v>
      </c>
      <c r="AU144" s="162" t="s">
        <v>84</v>
      </c>
      <c r="AY144" s="16" t="s">
        <v>167</v>
      </c>
      <c r="BE144" s="163">
        <f t="shared" si="4"/>
        <v>0</v>
      </c>
      <c r="BF144" s="163">
        <f t="shared" si="5"/>
        <v>539.28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6" t="s">
        <v>84</v>
      </c>
      <c r="BK144" s="164">
        <f t="shared" si="9"/>
        <v>539.28</v>
      </c>
      <c r="BL144" s="16" t="s">
        <v>173</v>
      </c>
      <c r="BM144" s="162" t="s">
        <v>236</v>
      </c>
    </row>
    <row r="145" spans="1:65" s="12" customFormat="1" ht="22.9" customHeight="1">
      <c r="B145" s="139"/>
      <c r="D145" s="140" t="s">
        <v>70</v>
      </c>
      <c r="E145" s="149" t="s">
        <v>173</v>
      </c>
      <c r="F145" s="149" t="s">
        <v>313</v>
      </c>
      <c r="J145" s="150">
        <f>BK145</f>
        <v>446.23500000000001</v>
      </c>
      <c r="L145" s="139"/>
      <c r="M145" s="143"/>
      <c r="N145" s="144"/>
      <c r="O145" s="144"/>
      <c r="P145" s="145">
        <f>P146</f>
        <v>0</v>
      </c>
      <c r="Q145" s="144"/>
      <c r="R145" s="145">
        <f>R146</f>
        <v>0</v>
      </c>
      <c r="S145" s="144"/>
      <c r="T145" s="146">
        <f>T146</f>
        <v>0</v>
      </c>
      <c r="AR145" s="140" t="s">
        <v>78</v>
      </c>
      <c r="AT145" s="147" t="s">
        <v>70</v>
      </c>
      <c r="AU145" s="147" t="s">
        <v>78</v>
      </c>
      <c r="AY145" s="140" t="s">
        <v>167</v>
      </c>
      <c r="BK145" s="148">
        <f>BK146</f>
        <v>446.23500000000001</v>
      </c>
    </row>
    <row r="146" spans="1:65" s="2" customFormat="1" ht="33" customHeight="1">
      <c r="A146" s="28"/>
      <c r="B146" s="151"/>
      <c r="C146" s="152" t="s">
        <v>242</v>
      </c>
      <c r="D146" s="152" t="s">
        <v>169</v>
      </c>
      <c r="E146" s="153" t="s">
        <v>2188</v>
      </c>
      <c r="F146" s="154" t="s">
        <v>2189</v>
      </c>
      <c r="G146" s="155" t="s">
        <v>172</v>
      </c>
      <c r="H146" s="156">
        <v>15</v>
      </c>
      <c r="I146" s="156">
        <v>29.748999999999999</v>
      </c>
      <c r="J146" s="156">
        <f>ROUND(I146*H146,3)</f>
        <v>446.23500000000001</v>
      </c>
      <c r="K146" s="157"/>
      <c r="L146" s="29"/>
      <c r="M146" s="158" t="s">
        <v>1</v>
      </c>
      <c r="N146" s="159" t="s">
        <v>37</v>
      </c>
      <c r="O146" s="160">
        <v>0</v>
      </c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R146" s="162" t="s">
        <v>173</v>
      </c>
      <c r="AT146" s="162" t="s">
        <v>169</v>
      </c>
      <c r="AU146" s="162" t="s">
        <v>84</v>
      </c>
      <c r="AY146" s="16" t="s">
        <v>167</v>
      </c>
      <c r="BE146" s="163">
        <f>IF(N146="základná",J146,0)</f>
        <v>0</v>
      </c>
      <c r="BF146" s="163">
        <f>IF(N146="znížená",J146,0)</f>
        <v>446.23500000000001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6" t="s">
        <v>84</v>
      </c>
      <c r="BK146" s="164">
        <f>ROUND(I146*H146,3)</f>
        <v>446.23500000000001</v>
      </c>
      <c r="BL146" s="16" t="s">
        <v>173</v>
      </c>
      <c r="BM146" s="162" t="s">
        <v>242</v>
      </c>
    </row>
    <row r="147" spans="1:65" s="12" customFormat="1" ht="22.9" customHeight="1">
      <c r="B147" s="139"/>
      <c r="D147" s="140" t="s">
        <v>70</v>
      </c>
      <c r="E147" s="149" t="s">
        <v>213</v>
      </c>
      <c r="F147" s="149" t="s">
        <v>2194</v>
      </c>
      <c r="J147" s="150">
        <f>BK147</f>
        <v>1998.7839999999999</v>
      </c>
      <c r="L147" s="139"/>
      <c r="M147" s="143"/>
      <c r="N147" s="144"/>
      <c r="O147" s="144"/>
      <c r="P147" s="145">
        <f>SUM(P148:P171)</f>
        <v>0</v>
      </c>
      <c r="Q147" s="144"/>
      <c r="R147" s="145">
        <f>SUM(R148:R171)</f>
        <v>0</v>
      </c>
      <c r="S147" s="144"/>
      <c r="T147" s="146">
        <f>SUM(T148:T171)</f>
        <v>0</v>
      </c>
      <c r="AR147" s="140" t="s">
        <v>78</v>
      </c>
      <c r="AT147" s="147" t="s">
        <v>70</v>
      </c>
      <c r="AU147" s="147" t="s">
        <v>78</v>
      </c>
      <c r="AY147" s="140" t="s">
        <v>167</v>
      </c>
      <c r="BK147" s="148">
        <f>SUM(BK148:BK171)</f>
        <v>1998.7839999999999</v>
      </c>
    </row>
    <row r="148" spans="1:65" s="2" customFormat="1" ht="21.75" customHeight="1">
      <c r="A148" s="28"/>
      <c r="B148" s="151"/>
      <c r="C148" s="152" t="s">
        <v>247</v>
      </c>
      <c r="D148" s="152" t="s">
        <v>169</v>
      </c>
      <c r="E148" s="153" t="s">
        <v>2281</v>
      </c>
      <c r="F148" s="154" t="s">
        <v>2282</v>
      </c>
      <c r="G148" s="155" t="s">
        <v>434</v>
      </c>
      <c r="H148" s="156">
        <v>96</v>
      </c>
      <c r="I148" s="156">
        <v>0.109</v>
      </c>
      <c r="J148" s="156">
        <f t="shared" ref="J148:J171" si="10">ROUND(I148*H148,3)</f>
        <v>10.464</v>
      </c>
      <c r="K148" s="157"/>
      <c r="L148" s="29"/>
      <c r="M148" s="158" t="s">
        <v>1</v>
      </c>
      <c r="N148" s="159" t="s">
        <v>37</v>
      </c>
      <c r="O148" s="160">
        <v>0</v>
      </c>
      <c r="P148" s="160">
        <f t="shared" ref="P148:P171" si="11">O148*H148</f>
        <v>0</v>
      </c>
      <c r="Q148" s="160">
        <v>0</v>
      </c>
      <c r="R148" s="160">
        <f t="shared" ref="R148:R171" si="12">Q148*H148</f>
        <v>0</v>
      </c>
      <c r="S148" s="160">
        <v>0</v>
      </c>
      <c r="T148" s="161">
        <f t="shared" ref="T148:T171" si="13"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62" t="s">
        <v>173</v>
      </c>
      <c r="AT148" s="162" t="s">
        <v>169</v>
      </c>
      <c r="AU148" s="162" t="s">
        <v>84</v>
      </c>
      <c r="AY148" s="16" t="s">
        <v>167</v>
      </c>
      <c r="BE148" s="163">
        <f t="shared" ref="BE148:BE171" si="14">IF(N148="základná",J148,0)</f>
        <v>0</v>
      </c>
      <c r="BF148" s="163">
        <f t="shared" ref="BF148:BF171" si="15">IF(N148="znížená",J148,0)</f>
        <v>10.464</v>
      </c>
      <c r="BG148" s="163">
        <f t="shared" ref="BG148:BG171" si="16">IF(N148="zákl. prenesená",J148,0)</f>
        <v>0</v>
      </c>
      <c r="BH148" s="163">
        <f t="shared" ref="BH148:BH171" si="17">IF(N148="zníž. prenesená",J148,0)</f>
        <v>0</v>
      </c>
      <c r="BI148" s="163">
        <f t="shared" ref="BI148:BI171" si="18">IF(N148="nulová",J148,0)</f>
        <v>0</v>
      </c>
      <c r="BJ148" s="16" t="s">
        <v>84</v>
      </c>
      <c r="BK148" s="164">
        <f t="shared" ref="BK148:BK171" si="19">ROUND(I148*H148,3)</f>
        <v>10.464</v>
      </c>
      <c r="BL148" s="16" t="s">
        <v>173</v>
      </c>
      <c r="BM148" s="162" t="s">
        <v>247</v>
      </c>
    </row>
    <row r="149" spans="1:65" s="2" customFormat="1" ht="21.75" customHeight="1">
      <c r="A149" s="28"/>
      <c r="B149" s="151"/>
      <c r="C149" s="180" t="s">
        <v>252</v>
      </c>
      <c r="D149" s="180" t="s">
        <v>209</v>
      </c>
      <c r="E149" s="181" t="s">
        <v>2283</v>
      </c>
      <c r="F149" s="182" t="s">
        <v>2284</v>
      </c>
      <c r="G149" s="183" t="s">
        <v>434</v>
      </c>
      <c r="H149" s="184">
        <v>96</v>
      </c>
      <c r="I149" s="184">
        <v>2.2290000000000001</v>
      </c>
      <c r="J149" s="184">
        <f t="shared" si="10"/>
        <v>213.98400000000001</v>
      </c>
      <c r="K149" s="185"/>
      <c r="L149" s="186"/>
      <c r="M149" s="187" t="s">
        <v>1</v>
      </c>
      <c r="N149" s="188" t="s">
        <v>37</v>
      </c>
      <c r="O149" s="160">
        <v>0</v>
      </c>
      <c r="P149" s="160">
        <f t="shared" si="11"/>
        <v>0</v>
      </c>
      <c r="Q149" s="160">
        <v>0</v>
      </c>
      <c r="R149" s="160">
        <f t="shared" si="12"/>
        <v>0</v>
      </c>
      <c r="S149" s="160">
        <v>0</v>
      </c>
      <c r="T149" s="161">
        <f t="shared" si="13"/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62" t="s">
        <v>213</v>
      </c>
      <c r="AT149" s="162" t="s">
        <v>209</v>
      </c>
      <c r="AU149" s="162" t="s">
        <v>84</v>
      </c>
      <c r="AY149" s="16" t="s">
        <v>167</v>
      </c>
      <c r="BE149" s="163">
        <f t="shared" si="14"/>
        <v>0</v>
      </c>
      <c r="BF149" s="163">
        <f t="shared" si="15"/>
        <v>213.98400000000001</v>
      </c>
      <c r="BG149" s="163">
        <f t="shared" si="16"/>
        <v>0</v>
      </c>
      <c r="BH149" s="163">
        <f t="shared" si="17"/>
        <v>0</v>
      </c>
      <c r="BI149" s="163">
        <f t="shared" si="18"/>
        <v>0</v>
      </c>
      <c r="BJ149" s="16" t="s">
        <v>84</v>
      </c>
      <c r="BK149" s="164">
        <f t="shared" si="19"/>
        <v>213.98400000000001</v>
      </c>
      <c r="BL149" s="16" t="s">
        <v>173</v>
      </c>
      <c r="BM149" s="162" t="s">
        <v>252</v>
      </c>
    </row>
    <row r="150" spans="1:65" s="2" customFormat="1" ht="21.75" customHeight="1">
      <c r="A150" s="28"/>
      <c r="B150" s="151"/>
      <c r="C150" s="152" t="s">
        <v>257</v>
      </c>
      <c r="D150" s="152" t="s">
        <v>169</v>
      </c>
      <c r="E150" s="153" t="s">
        <v>2285</v>
      </c>
      <c r="F150" s="154" t="s">
        <v>2286</v>
      </c>
      <c r="G150" s="155" t="s">
        <v>245</v>
      </c>
      <c r="H150" s="156">
        <v>1</v>
      </c>
      <c r="I150" s="156">
        <v>5.6059999999999999</v>
      </c>
      <c r="J150" s="156">
        <f t="shared" si="10"/>
        <v>5.6059999999999999</v>
      </c>
      <c r="K150" s="157"/>
      <c r="L150" s="29"/>
      <c r="M150" s="158" t="s">
        <v>1</v>
      </c>
      <c r="N150" s="159" t="s">
        <v>37</v>
      </c>
      <c r="O150" s="160">
        <v>0</v>
      </c>
      <c r="P150" s="160">
        <f t="shared" si="11"/>
        <v>0</v>
      </c>
      <c r="Q150" s="160">
        <v>0</v>
      </c>
      <c r="R150" s="160">
        <f t="shared" si="12"/>
        <v>0</v>
      </c>
      <c r="S150" s="160">
        <v>0</v>
      </c>
      <c r="T150" s="161">
        <f t="shared" si="13"/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62" t="s">
        <v>173</v>
      </c>
      <c r="AT150" s="162" t="s">
        <v>169</v>
      </c>
      <c r="AU150" s="162" t="s">
        <v>84</v>
      </c>
      <c r="AY150" s="16" t="s">
        <v>167</v>
      </c>
      <c r="BE150" s="163">
        <f t="shared" si="14"/>
        <v>0</v>
      </c>
      <c r="BF150" s="163">
        <f t="shared" si="15"/>
        <v>5.6059999999999999</v>
      </c>
      <c r="BG150" s="163">
        <f t="shared" si="16"/>
        <v>0</v>
      </c>
      <c r="BH150" s="163">
        <f t="shared" si="17"/>
        <v>0</v>
      </c>
      <c r="BI150" s="163">
        <f t="shared" si="18"/>
        <v>0</v>
      </c>
      <c r="BJ150" s="16" t="s">
        <v>84</v>
      </c>
      <c r="BK150" s="164">
        <f t="shared" si="19"/>
        <v>5.6059999999999999</v>
      </c>
      <c r="BL150" s="16" t="s">
        <v>173</v>
      </c>
      <c r="BM150" s="162" t="s">
        <v>257</v>
      </c>
    </row>
    <row r="151" spans="1:65" s="2" customFormat="1" ht="21.75" customHeight="1">
      <c r="A151" s="28"/>
      <c r="B151" s="151"/>
      <c r="C151" s="152" t="s">
        <v>270</v>
      </c>
      <c r="D151" s="152" t="s">
        <v>169</v>
      </c>
      <c r="E151" s="153" t="s">
        <v>2287</v>
      </c>
      <c r="F151" s="154" t="s">
        <v>2288</v>
      </c>
      <c r="G151" s="155" t="s">
        <v>245</v>
      </c>
      <c r="H151" s="156">
        <v>1</v>
      </c>
      <c r="I151" s="156">
        <v>14.145</v>
      </c>
      <c r="J151" s="156">
        <f t="shared" si="10"/>
        <v>14.145</v>
      </c>
      <c r="K151" s="157"/>
      <c r="L151" s="29"/>
      <c r="M151" s="158" t="s">
        <v>1</v>
      </c>
      <c r="N151" s="159" t="s">
        <v>37</v>
      </c>
      <c r="O151" s="160">
        <v>0</v>
      </c>
      <c r="P151" s="160">
        <f t="shared" si="11"/>
        <v>0</v>
      </c>
      <c r="Q151" s="160">
        <v>0</v>
      </c>
      <c r="R151" s="160">
        <f t="shared" si="12"/>
        <v>0</v>
      </c>
      <c r="S151" s="160">
        <v>0</v>
      </c>
      <c r="T151" s="161">
        <f t="shared" si="13"/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62" t="s">
        <v>173</v>
      </c>
      <c r="AT151" s="162" t="s">
        <v>169</v>
      </c>
      <c r="AU151" s="162" t="s">
        <v>84</v>
      </c>
      <c r="AY151" s="16" t="s">
        <v>167</v>
      </c>
      <c r="BE151" s="163">
        <f t="shared" si="14"/>
        <v>0</v>
      </c>
      <c r="BF151" s="163">
        <f t="shared" si="15"/>
        <v>14.145</v>
      </c>
      <c r="BG151" s="163">
        <f t="shared" si="16"/>
        <v>0</v>
      </c>
      <c r="BH151" s="163">
        <f t="shared" si="17"/>
        <v>0</v>
      </c>
      <c r="BI151" s="163">
        <f t="shared" si="18"/>
        <v>0</v>
      </c>
      <c r="BJ151" s="16" t="s">
        <v>84</v>
      </c>
      <c r="BK151" s="164">
        <f t="shared" si="19"/>
        <v>14.145</v>
      </c>
      <c r="BL151" s="16" t="s">
        <v>173</v>
      </c>
      <c r="BM151" s="162" t="s">
        <v>270</v>
      </c>
    </row>
    <row r="152" spans="1:65" s="2" customFormat="1" ht="21.75" customHeight="1">
      <c r="A152" s="28"/>
      <c r="B152" s="151"/>
      <c r="C152" s="180" t="s">
        <v>282</v>
      </c>
      <c r="D152" s="180" t="s">
        <v>209</v>
      </c>
      <c r="E152" s="181" t="s">
        <v>2289</v>
      </c>
      <c r="F152" s="182" t="s">
        <v>2290</v>
      </c>
      <c r="G152" s="183" t="s">
        <v>245</v>
      </c>
      <c r="H152" s="184">
        <v>1</v>
      </c>
      <c r="I152" s="184">
        <v>36.4</v>
      </c>
      <c r="J152" s="184">
        <f t="shared" si="10"/>
        <v>36.4</v>
      </c>
      <c r="K152" s="185"/>
      <c r="L152" s="186"/>
      <c r="M152" s="187" t="s">
        <v>1</v>
      </c>
      <c r="N152" s="188" t="s">
        <v>37</v>
      </c>
      <c r="O152" s="160">
        <v>0</v>
      </c>
      <c r="P152" s="160">
        <f t="shared" si="11"/>
        <v>0</v>
      </c>
      <c r="Q152" s="160">
        <v>0</v>
      </c>
      <c r="R152" s="160">
        <f t="shared" si="12"/>
        <v>0</v>
      </c>
      <c r="S152" s="160">
        <v>0</v>
      </c>
      <c r="T152" s="161">
        <f t="shared" si="13"/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62" t="s">
        <v>213</v>
      </c>
      <c r="AT152" s="162" t="s">
        <v>209</v>
      </c>
      <c r="AU152" s="162" t="s">
        <v>84</v>
      </c>
      <c r="AY152" s="16" t="s">
        <v>167</v>
      </c>
      <c r="BE152" s="163">
        <f t="shared" si="14"/>
        <v>0</v>
      </c>
      <c r="BF152" s="163">
        <f t="shared" si="15"/>
        <v>36.4</v>
      </c>
      <c r="BG152" s="163">
        <f t="shared" si="16"/>
        <v>0</v>
      </c>
      <c r="BH152" s="163">
        <f t="shared" si="17"/>
        <v>0</v>
      </c>
      <c r="BI152" s="163">
        <f t="shared" si="18"/>
        <v>0</v>
      </c>
      <c r="BJ152" s="16" t="s">
        <v>84</v>
      </c>
      <c r="BK152" s="164">
        <f t="shared" si="19"/>
        <v>36.4</v>
      </c>
      <c r="BL152" s="16" t="s">
        <v>173</v>
      </c>
      <c r="BM152" s="162" t="s">
        <v>282</v>
      </c>
    </row>
    <row r="153" spans="1:65" s="2" customFormat="1" ht="16.5" customHeight="1">
      <c r="A153" s="28"/>
      <c r="B153" s="151"/>
      <c r="C153" s="180" t="s">
        <v>286</v>
      </c>
      <c r="D153" s="180" t="s">
        <v>209</v>
      </c>
      <c r="E153" s="181" t="s">
        <v>2291</v>
      </c>
      <c r="F153" s="182" t="s">
        <v>2292</v>
      </c>
      <c r="G153" s="183" t="s">
        <v>245</v>
      </c>
      <c r="H153" s="184">
        <v>1</v>
      </c>
      <c r="I153" s="184">
        <v>5.609</v>
      </c>
      <c r="J153" s="184">
        <f t="shared" si="10"/>
        <v>5.609</v>
      </c>
      <c r="K153" s="185"/>
      <c r="L153" s="186"/>
      <c r="M153" s="187" t="s">
        <v>1</v>
      </c>
      <c r="N153" s="188" t="s">
        <v>37</v>
      </c>
      <c r="O153" s="160">
        <v>0</v>
      </c>
      <c r="P153" s="160">
        <f t="shared" si="11"/>
        <v>0</v>
      </c>
      <c r="Q153" s="160">
        <v>0</v>
      </c>
      <c r="R153" s="160">
        <f t="shared" si="12"/>
        <v>0</v>
      </c>
      <c r="S153" s="160">
        <v>0</v>
      </c>
      <c r="T153" s="161">
        <f t="shared" si="13"/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62" t="s">
        <v>213</v>
      </c>
      <c r="AT153" s="162" t="s">
        <v>209</v>
      </c>
      <c r="AU153" s="162" t="s">
        <v>84</v>
      </c>
      <c r="AY153" s="16" t="s">
        <v>167</v>
      </c>
      <c r="BE153" s="163">
        <f t="shared" si="14"/>
        <v>0</v>
      </c>
      <c r="BF153" s="163">
        <f t="shared" si="15"/>
        <v>5.609</v>
      </c>
      <c r="BG153" s="163">
        <f t="shared" si="16"/>
        <v>0</v>
      </c>
      <c r="BH153" s="163">
        <f t="shared" si="17"/>
        <v>0</v>
      </c>
      <c r="BI153" s="163">
        <f t="shared" si="18"/>
        <v>0</v>
      </c>
      <c r="BJ153" s="16" t="s">
        <v>84</v>
      </c>
      <c r="BK153" s="164">
        <f t="shared" si="19"/>
        <v>5.609</v>
      </c>
      <c r="BL153" s="16" t="s">
        <v>173</v>
      </c>
      <c r="BM153" s="162" t="s">
        <v>286</v>
      </c>
    </row>
    <row r="154" spans="1:65" s="2" customFormat="1" ht="21.75" customHeight="1">
      <c r="A154" s="28"/>
      <c r="B154" s="151"/>
      <c r="C154" s="152" t="s">
        <v>291</v>
      </c>
      <c r="D154" s="152" t="s">
        <v>169</v>
      </c>
      <c r="E154" s="153" t="s">
        <v>2293</v>
      </c>
      <c r="F154" s="154" t="s">
        <v>2294</v>
      </c>
      <c r="G154" s="155" t="s">
        <v>245</v>
      </c>
      <c r="H154" s="156">
        <v>1</v>
      </c>
      <c r="I154" s="156">
        <v>8.1780000000000008</v>
      </c>
      <c r="J154" s="156">
        <f t="shared" si="10"/>
        <v>8.1780000000000008</v>
      </c>
      <c r="K154" s="157"/>
      <c r="L154" s="29"/>
      <c r="M154" s="158" t="s">
        <v>1</v>
      </c>
      <c r="N154" s="159" t="s">
        <v>37</v>
      </c>
      <c r="O154" s="160">
        <v>0</v>
      </c>
      <c r="P154" s="160">
        <f t="shared" si="11"/>
        <v>0</v>
      </c>
      <c r="Q154" s="160">
        <v>0</v>
      </c>
      <c r="R154" s="160">
        <f t="shared" si="12"/>
        <v>0</v>
      </c>
      <c r="S154" s="160">
        <v>0</v>
      </c>
      <c r="T154" s="161">
        <f t="shared" si="13"/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62" t="s">
        <v>173</v>
      </c>
      <c r="AT154" s="162" t="s">
        <v>169</v>
      </c>
      <c r="AU154" s="162" t="s">
        <v>84</v>
      </c>
      <c r="AY154" s="16" t="s">
        <v>167</v>
      </c>
      <c r="BE154" s="163">
        <f t="shared" si="14"/>
        <v>0</v>
      </c>
      <c r="BF154" s="163">
        <f t="shared" si="15"/>
        <v>8.1780000000000008</v>
      </c>
      <c r="BG154" s="163">
        <f t="shared" si="16"/>
        <v>0</v>
      </c>
      <c r="BH154" s="163">
        <f t="shared" si="17"/>
        <v>0</v>
      </c>
      <c r="BI154" s="163">
        <f t="shared" si="18"/>
        <v>0</v>
      </c>
      <c r="BJ154" s="16" t="s">
        <v>84</v>
      </c>
      <c r="BK154" s="164">
        <f t="shared" si="19"/>
        <v>8.1780000000000008</v>
      </c>
      <c r="BL154" s="16" t="s">
        <v>173</v>
      </c>
      <c r="BM154" s="162" t="s">
        <v>291</v>
      </c>
    </row>
    <row r="155" spans="1:65" s="2" customFormat="1" ht="21.75" customHeight="1">
      <c r="A155" s="28"/>
      <c r="B155" s="151"/>
      <c r="C155" s="180" t="s">
        <v>7</v>
      </c>
      <c r="D155" s="180" t="s">
        <v>209</v>
      </c>
      <c r="E155" s="181" t="s">
        <v>2295</v>
      </c>
      <c r="F155" s="182" t="s">
        <v>2296</v>
      </c>
      <c r="G155" s="183" t="s">
        <v>245</v>
      </c>
      <c r="H155" s="184">
        <v>1</v>
      </c>
      <c r="I155" s="184">
        <v>79.900000000000006</v>
      </c>
      <c r="J155" s="184">
        <f t="shared" si="10"/>
        <v>79.900000000000006</v>
      </c>
      <c r="K155" s="185"/>
      <c r="L155" s="186"/>
      <c r="M155" s="187" t="s">
        <v>1</v>
      </c>
      <c r="N155" s="188" t="s">
        <v>37</v>
      </c>
      <c r="O155" s="160">
        <v>0</v>
      </c>
      <c r="P155" s="160">
        <f t="shared" si="11"/>
        <v>0</v>
      </c>
      <c r="Q155" s="160">
        <v>0</v>
      </c>
      <c r="R155" s="160">
        <f t="shared" si="12"/>
        <v>0</v>
      </c>
      <c r="S155" s="160">
        <v>0</v>
      </c>
      <c r="T155" s="161">
        <f t="shared" si="13"/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62" t="s">
        <v>213</v>
      </c>
      <c r="AT155" s="162" t="s">
        <v>209</v>
      </c>
      <c r="AU155" s="162" t="s">
        <v>84</v>
      </c>
      <c r="AY155" s="16" t="s">
        <v>167</v>
      </c>
      <c r="BE155" s="163">
        <f t="shared" si="14"/>
        <v>0</v>
      </c>
      <c r="BF155" s="163">
        <f t="shared" si="15"/>
        <v>79.900000000000006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6" t="s">
        <v>84</v>
      </c>
      <c r="BK155" s="164">
        <f t="shared" si="19"/>
        <v>79.900000000000006</v>
      </c>
      <c r="BL155" s="16" t="s">
        <v>173</v>
      </c>
      <c r="BM155" s="162" t="s">
        <v>7</v>
      </c>
    </row>
    <row r="156" spans="1:65" s="2" customFormat="1" ht="16.5" customHeight="1">
      <c r="A156" s="28"/>
      <c r="B156" s="151"/>
      <c r="C156" s="180" t="s">
        <v>301</v>
      </c>
      <c r="D156" s="180" t="s">
        <v>209</v>
      </c>
      <c r="E156" s="181" t="s">
        <v>2297</v>
      </c>
      <c r="F156" s="182" t="s">
        <v>2298</v>
      </c>
      <c r="G156" s="183" t="s">
        <v>245</v>
      </c>
      <c r="H156" s="184">
        <v>2</v>
      </c>
      <c r="I156" s="184">
        <v>19.399999999999999</v>
      </c>
      <c r="J156" s="184">
        <f t="shared" si="10"/>
        <v>38.799999999999997</v>
      </c>
      <c r="K156" s="185"/>
      <c r="L156" s="186"/>
      <c r="M156" s="187" t="s">
        <v>1</v>
      </c>
      <c r="N156" s="188" t="s">
        <v>37</v>
      </c>
      <c r="O156" s="160">
        <v>0</v>
      </c>
      <c r="P156" s="160">
        <f t="shared" si="11"/>
        <v>0</v>
      </c>
      <c r="Q156" s="160">
        <v>0</v>
      </c>
      <c r="R156" s="160">
        <f t="shared" si="12"/>
        <v>0</v>
      </c>
      <c r="S156" s="160">
        <v>0</v>
      </c>
      <c r="T156" s="161">
        <f t="shared" si="13"/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62" t="s">
        <v>213</v>
      </c>
      <c r="AT156" s="162" t="s">
        <v>209</v>
      </c>
      <c r="AU156" s="162" t="s">
        <v>84</v>
      </c>
      <c r="AY156" s="16" t="s">
        <v>167</v>
      </c>
      <c r="BE156" s="163">
        <f t="shared" si="14"/>
        <v>0</v>
      </c>
      <c r="BF156" s="163">
        <f t="shared" si="15"/>
        <v>38.799999999999997</v>
      </c>
      <c r="BG156" s="163">
        <f t="shared" si="16"/>
        <v>0</v>
      </c>
      <c r="BH156" s="163">
        <f t="shared" si="17"/>
        <v>0</v>
      </c>
      <c r="BI156" s="163">
        <f t="shared" si="18"/>
        <v>0</v>
      </c>
      <c r="BJ156" s="16" t="s">
        <v>84</v>
      </c>
      <c r="BK156" s="164">
        <f t="shared" si="19"/>
        <v>38.799999999999997</v>
      </c>
      <c r="BL156" s="16" t="s">
        <v>173</v>
      </c>
      <c r="BM156" s="162" t="s">
        <v>301</v>
      </c>
    </row>
    <row r="157" spans="1:65" s="2" customFormat="1" ht="21.75" customHeight="1">
      <c r="A157" s="28"/>
      <c r="B157" s="151"/>
      <c r="C157" s="152" t="s">
        <v>307</v>
      </c>
      <c r="D157" s="152" t="s">
        <v>169</v>
      </c>
      <c r="E157" s="153" t="s">
        <v>2299</v>
      </c>
      <c r="F157" s="154" t="s">
        <v>2300</v>
      </c>
      <c r="G157" s="155" t="s">
        <v>245</v>
      </c>
      <c r="H157" s="156">
        <v>1</v>
      </c>
      <c r="I157" s="156">
        <v>6.4640000000000004</v>
      </c>
      <c r="J157" s="156">
        <f t="shared" si="10"/>
        <v>6.4640000000000004</v>
      </c>
      <c r="K157" s="157"/>
      <c r="L157" s="29"/>
      <c r="M157" s="158" t="s">
        <v>1</v>
      </c>
      <c r="N157" s="159" t="s">
        <v>37</v>
      </c>
      <c r="O157" s="160">
        <v>0</v>
      </c>
      <c r="P157" s="160">
        <f t="shared" si="11"/>
        <v>0</v>
      </c>
      <c r="Q157" s="160">
        <v>0</v>
      </c>
      <c r="R157" s="160">
        <f t="shared" si="12"/>
        <v>0</v>
      </c>
      <c r="S157" s="160">
        <v>0</v>
      </c>
      <c r="T157" s="161">
        <f t="shared" si="13"/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62" t="s">
        <v>173</v>
      </c>
      <c r="AT157" s="162" t="s">
        <v>169</v>
      </c>
      <c r="AU157" s="162" t="s">
        <v>84</v>
      </c>
      <c r="AY157" s="16" t="s">
        <v>167</v>
      </c>
      <c r="BE157" s="163">
        <f t="shared" si="14"/>
        <v>0</v>
      </c>
      <c r="BF157" s="163">
        <f t="shared" si="15"/>
        <v>6.4640000000000004</v>
      </c>
      <c r="BG157" s="163">
        <f t="shared" si="16"/>
        <v>0</v>
      </c>
      <c r="BH157" s="163">
        <f t="shared" si="17"/>
        <v>0</v>
      </c>
      <c r="BI157" s="163">
        <f t="shared" si="18"/>
        <v>0</v>
      </c>
      <c r="BJ157" s="16" t="s">
        <v>84</v>
      </c>
      <c r="BK157" s="164">
        <f t="shared" si="19"/>
        <v>6.4640000000000004</v>
      </c>
      <c r="BL157" s="16" t="s">
        <v>173</v>
      </c>
      <c r="BM157" s="162" t="s">
        <v>307</v>
      </c>
    </row>
    <row r="158" spans="1:65" s="2" customFormat="1" ht="16.5" customHeight="1">
      <c r="A158" s="28"/>
      <c r="B158" s="151"/>
      <c r="C158" s="180" t="s">
        <v>314</v>
      </c>
      <c r="D158" s="180" t="s">
        <v>209</v>
      </c>
      <c r="E158" s="181" t="s">
        <v>2301</v>
      </c>
      <c r="F158" s="182" t="s">
        <v>2302</v>
      </c>
      <c r="G158" s="183" t="s">
        <v>245</v>
      </c>
      <c r="H158" s="184">
        <v>1</v>
      </c>
      <c r="I158" s="184">
        <v>110.89100000000001</v>
      </c>
      <c r="J158" s="184">
        <f t="shared" si="10"/>
        <v>110.89100000000001</v>
      </c>
      <c r="K158" s="185"/>
      <c r="L158" s="186"/>
      <c r="M158" s="187" t="s">
        <v>1</v>
      </c>
      <c r="N158" s="188" t="s">
        <v>37</v>
      </c>
      <c r="O158" s="160">
        <v>0</v>
      </c>
      <c r="P158" s="160">
        <f t="shared" si="11"/>
        <v>0</v>
      </c>
      <c r="Q158" s="160">
        <v>0</v>
      </c>
      <c r="R158" s="160">
        <f t="shared" si="12"/>
        <v>0</v>
      </c>
      <c r="S158" s="160">
        <v>0</v>
      </c>
      <c r="T158" s="161">
        <f t="shared" si="13"/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62" t="s">
        <v>213</v>
      </c>
      <c r="AT158" s="162" t="s">
        <v>209</v>
      </c>
      <c r="AU158" s="162" t="s">
        <v>84</v>
      </c>
      <c r="AY158" s="16" t="s">
        <v>167</v>
      </c>
      <c r="BE158" s="163">
        <f t="shared" si="14"/>
        <v>0</v>
      </c>
      <c r="BF158" s="163">
        <f t="shared" si="15"/>
        <v>110.89100000000001</v>
      </c>
      <c r="BG158" s="163">
        <f t="shared" si="16"/>
        <v>0</v>
      </c>
      <c r="BH158" s="163">
        <f t="shared" si="17"/>
        <v>0</v>
      </c>
      <c r="BI158" s="163">
        <f t="shared" si="18"/>
        <v>0</v>
      </c>
      <c r="BJ158" s="16" t="s">
        <v>84</v>
      </c>
      <c r="BK158" s="164">
        <f t="shared" si="19"/>
        <v>110.89100000000001</v>
      </c>
      <c r="BL158" s="16" t="s">
        <v>173</v>
      </c>
      <c r="BM158" s="162" t="s">
        <v>314</v>
      </c>
    </row>
    <row r="159" spans="1:65" s="2" customFormat="1" ht="21.75" customHeight="1">
      <c r="A159" s="28"/>
      <c r="B159" s="151"/>
      <c r="C159" s="152" t="s">
        <v>320</v>
      </c>
      <c r="D159" s="152" t="s">
        <v>169</v>
      </c>
      <c r="E159" s="153" t="s">
        <v>2303</v>
      </c>
      <c r="F159" s="154" t="s">
        <v>2304</v>
      </c>
      <c r="G159" s="155" t="s">
        <v>245</v>
      </c>
      <c r="H159" s="156">
        <v>1</v>
      </c>
      <c r="I159" s="156">
        <v>36.564</v>
      </c>
      <c r="J159" s="156">
        <f t="shared" si="10"/>
        <v>36.564</v>
      </c>
      <c r="K159" s="157"/>
      <c r="L159" s="29"/>
      <c r="M159" s="158" t="s">
        <v>1</v>
      </c>
      <c r="N159" s="159" t="s">
        <v>37</v>
      </c>
      <c r="O159" s="160">
        <v>0</v>
      </c>
      <c r="P159" s="160">
        <f t="shared" si="11"/>
        <v>0</v>
      </c>
      <c r="Q159" s="160">
        <v>0</v>
      </c>
      <c r="R159" s="160">
        <f t="shared" si="12"/>
        <v>0</v>
      </c>
      <c r="S159" s="160">
        <v>0</v>
      </c>
      <c r="T159" s="161">
        <f t="shared" si="13"/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62" t="s">
        <v>173</v>
      </c>
      <c r="AT159" s="162" t="s">
        <v>169</v>
      </c>
      <c r="AU159" s="162" t="s">
        <v>84</v>
      </c>
      <c r="AY159" s="16" t="s">
        <v>167</v>
      </c>
      <c r="BE159" s="163">
        <f t="shared" si="14"/>
        <v>0</v>
      </c>
      <c r="BF159" s="163">
        <f t="shared" si="15"/>
        <v>36.564</v>
      </c>
      <c r="BG159" s="163">
        <f t="shared" si="16"/>
        <v>0</v>
      </c>
      <c r="BH159" s="163">
        <f t="shared" si="17"/>
        <v>0</v>
      </c>
      <c r="BI159" s="163">
        <f t="shared" si="18"/>
        <v>0</v>
      </c>
      <c r="BJ159" s="16" t="s">
        <v>84</v>
      </c>
      <c r="BK159" s="164">
        <f t="shared" si="19"/>
        <v>36.564</v>
      </c>
      <c r="BL159" s="16" t="s">
        <v>173</v>
      </c>
      <c r="BM159" s="162" t="s">
        <v>320</v>
      </c>
    </row>
    <row r="160" spans="1:65" s="2" customFormat="1" ht="16.5" customHeight="1">
      <c r="A160" s="28"/>
      <c r="B160" s="151"/>
      <c r="C160" s="180" t="s">
        <v>325</v>
      </c>
      <c r="D160" s="180" t="s">
        <v>209</v>
      </c>
      <c r="E160" s="181" t="s">
        <v>2305</v>
      </c>
      <c r="F160" s="182" t="s">
        <v>2306</v>
      </c>
      <c r="G160" s="183" t="s">
        <v>245</v>
      </c>
      <c r="H160" s="184">
        <v>1</v>
      </c>
      <c r="I160" s="184">
        <v>85</v>
      </c>
      <c r="J160" s="184">
        <f t="shared" si="10"/>
        <v>85</v>
      </c>
      <c r="K160" s="185"/>
      <c r="L160" s="186"/>
      <c r="M160" s="187" t="s">
        <v>1</v>
      </c>
      <c r="N160" s="188" t="s">
        <v>37</v>
      </c>
      <c r="O160" s="160">
        <v>0</v>
      </c>
      <c r="P160" s="160">
        <f t="shared" si="11"/>
        <v>0</v>
      </c>
      <c r="Q160" s="160">
        <v>0</v>
      </c>
      <c r="R160" s="160">
        <f t="shared" si="12"/>
        <v>0</v>
      </c>
      <c r="S160" s="160">
        <v>0</v>
      </c>
      <c r="T160" s="161">
        <f t="shared" si="13"/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62" t="s">
        <v>213</v>
      </c>
      <c r="AT160" s="162" t="s">
        <v>209</v>
      </c>
      <c r="AU160" s="162" t="s">
        <v>84</v>
      </c>
      <c r="AY160" s="16" t="s">
        <v>167</v>
      </c>
      <c r="BE160" s="163">
        <f t="shared" si="14"/>
        <v>0</v>
      </c>
      <c r="BF160" s="163">
        <f t="shared" si="15"/>
        <v>85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6" t="s">
        <v>84</v>
      </c>
      <c r="BK160" s="164">
        <f t="shared" si="19"/>
        <v>85</v>
      </c>
      <c r="BL160" s="16" t="s">
        <v>173</v>
      </c>
      <c r="BM160" s="162" t="s">
        <v>325</v>
      </c>
    </row>
    <row r="161" spans="1:65" s="2" customFormat="1" ht="21.75" customHeight="1">
      <c r="A161" s="28"/>
      <c r="B161" s="151"/>
      <c r="C161" s="152" t="s">
        <v>331</v>
      </c>
      <c r="D161" s="152" t="s">
        <v>169</v>
      </c>
      <c r="E161" s="153" t="s">
        <v>2307</v>
      </c>
      <c r="F161" s="154" t="s">
        <v>2308</v>
      </c>
      <c r="G161" s="155" t="s">
        <v>434</v>
      </c>
      <c r="H161" s="156">
        <v>96</v>
      </c>
      <c r="I161" s="156">
        <v>2.4540000000000002</v>
      </c>
      <c r="J161" s="156">
        <f t="shared" si="10"/>
        <v>235.584</v>
      </c>
      <c r="K161" s="157"/>
      <c r="L161" s="29"/>
      <c r="M161" s="158" t="s">
        <v>1</v>
      </c>
      <c r="N161" s="159" t="s">
        <v>37</v>
      </c>
      <c r="O161" s="160">
        <v>0</v>
      </c>
      <c r="P161" s="160">
        <f t="shared" si="11"/>
        <v>0</v>
      </c>
      <c r="Q161" s="160">
        <v>0</v>
      </c>
      <c r="R161" s="160">
        <f t="shared" si="12"/>
        <v>0</v>
      </c>
      <c r="S161" s="160">
        <v>0</v>
      </c>
      <c r="T161" s="161">
        <f t="shared" si="13"/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62" t="s">
        <v>173</v>
      </c>
      <c r="AT161" s="162" t="s">
        <v>169</v>
      </c>
      <c r="AU161" s="162" t="s">
        <v>84</v>
      </c>
      <c r="AY161" s="16" t="s">
        <v>167</v>
      </c>
      <c r="BE161" s="163">
        <f t="shared" si="14"/>
        <v>0</v>
      </c>
      <c r="BF161" s="163">
        <f t="shared" si="15"/>
        <v>235.584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6" t="s">
        <v>84</v>
      </c>
      <c r="BK161" s="164">
        <f t="shared" si="19"/>
        <v>235.584</v>
      </c>
      <c r="BL161" s="16" t="s">
        <v>173</v>
      </c>
      <c r="BM161" s="162" t="s">
        <v>331</v>
      </c>
    </row>
    <row r="162" spans="1:65" s="2" customFormat="1" ht="21.75" customHeight="1">
      <c r="A162" s="28"/>
      <c r="B162" s="151"/>
      <c r="C162" s="152" t="s">
        <v>337</v>
      </c>
      <c r="D162" s="152" t="s">
        <v>169</v>
      </c>
      <c r="E162" s="153" t="s">
        <v>2309</v>
      </c>
      <c r="F162" s="154" t="s">
        <v>2310</v>
      </c>
      <c r="G162" s="155" t="s">
        <v>434</v>
      </c>
      <c r="H162" s="156">
        <v>96</v>
      </c>
      <c r="I162" s="156">
        <v>0.53400000000000003</v>
      </c>
      <c r="J162" s="156">
        <f t="shared" si="10"/>
        <v>51.264000000000003</v>
      </c>
      <c r="K162" s="157"/>
      <c r="L162" s="29"/>
      <c r="M162" s="158" t="s">
        <v>1</v>
      </c>
      <c r="N162" s="159" t="s">
        <v>37</v>
      </c>
      <c r="O162" s="160">
        <v>0</v>
      </c>
      <c r="P162" s="160">
        <f t="shared" si="11"/>
        <v>0</v>
      </c>
      <c r="Q162" s="160">
        <v>0</v>
      </c>
      <c r="R162" s="160">
        <f t="shared" si="12"/>
        <v>0</v>
      </c>
      <c r="S162" s="160">
        <v>0</v>
      </c>
      <c r="T162" s="161">
        <f t="shared" si="13"/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62" t="s">
        <v>173</v>
      </c>
      <c r="AT162" s="162" t="s">
        <v>169</v>
      </c>
      <c r="AU162" s="162" t="s">
        <v>84</v>
      </c>
      <c r="AY162" s="16" t="s">
        <v>167</v>
      </c>
      <c r="BE162" s="163">
        <f t="shared" si="14"/>
        <v>0</v>
      </c>
      <c r="BF162" s="163">
        <f t="shared" si="15"/>
        <v>51.264000000000003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6" t="s">
        <v>84</v>
      </c>
      <c r="BK162" s="164">
        <f t="shared" si="19"/>
        <v>51.264000000000003</v>
      </c>
      <c r="BL162" s="16" t="s">
        <v>173</v>
      </c>
      <c r="BM162" s="162" t="s">
        <v>337</v>
      </c>
    </row>
    <row r="163" spans="1:65" s="2" customFormat="1" ht="21.75" customHeight="1">
      <c r="A163" s="28"/>
      <c r="B163" s="151"/>
      <c r="C163" s="152" t="s">
        <v>341</v>
      </c>
      <c r="D163" s="152" t="s">
        <v>169</v>
      </c>
      <c r="E163" s="153" t="s">
        <v>2311</v>
      </c>
      <c r="F163" s="154" t="s">
        <v>2312</v>
      </c>
      <c r="G163" s="155" t="s">
        <v>245</v>
      </c>
      <c r="H163" s="156">
        <v>2</v>
      </c>
      <c r="I163" s="156">
        <v>187.74299999999999</v>
      </c>
      <c r="J163" s="156">
        <f t="shared" si="10"/>
        <v>375.48599999999999</v>
      </c>
      <c r="K163" s="157"/>
      <c r="L163" s="29"/>
      <c r="M163" s="158" t="s">
        <v>1</v>
      </c>
      <c r="N163" s="159" t="s">
        <v>37</v>
      </c>
      <c r="O163" s="160">
        <v>0</v>
      </c>
      <c r="P163" s="160">
        <f t="shared" si="11"/>
        <v>0</v>
      </c>
      <c r="Q163" s="160">
        <v>0</v>
      </c>
      <c r="R163" s="160">
        <f t="shared" si="12"/>
        <v>0</v>
      </c>
      <c r="S163" s="160">
        <v>0</v>
      </c>
      <c r="T163" s="161">
        <f t="shared" si="13"/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62" t="s">
        <v>173</v>
      </c>
      <c r="AT163" s="162" t="s">
        <v>169</v>
      </c>
      <c r="AU163" s="162" t="s">
        <v>84</v>
      </c>
      <c r="AY163" s="16" t="s">
        <v>167</v>
      </c>
      <c r="BE163" s="163">
        <f t="shared" si="14"/>
        <v>0</v>
      </c>
      <c r="BF163" s="163">
        <f t="shared" si="15"/>
        <v>375.48599999999999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6" t="s">
        <v>84</v>
      </c>
      <c r="BK163" s="164">
        <f t="shared" si="19"/>
        <v>375.48599999999999</v>
      </c>
      <c r="BL163" s="16" t="s">
        <v>173</v>
      </c>
      <c r="BM163" s="162" t="s">
        <v>341</v>
      </c>
    </row>
    <row r="164" spans="1:65" s="2" customFormat="1" ht="21.75" customHeight="1">
      <c r="A164" s="28"/>
      <c r="B164" s="151"/>
      <c r="C164" s="152" t="s">
        <v>347</v>
      </c>
      <c r="D164" s="152" t="s">
        <v>169</v>
      </c>
      <c r="E164" s="153" t="s">
        <v>2313</v>
      </c>
      <c r="F164" s="154" t="s">
        <v>2314</v>
      </c>
      <c r="G164" s="155" t="s">
        <v>245</v>
      </c>
      <c r="H164" s="156">
        <v>1</v>
      </c>
      <c r="I164" s="156">
        <v>15.664</v>
      </c>
      <c r="J164" s="156">
        <f t="shared" si="10"/>
        <v>15.664</v>
      </c>
      <c r="K164" s="157"/>
      <c r="L164" s="29"/>
      <c r="M164" s="158" t="s">
        <v>1</v>
      </c>
      <c r="N164" s="159" t="s">
        <v>37</v>
      </c>
      <c r="O164" s="160">
        <v>0</v>
      </c>
      <c r="P164" s="160">
        <f t="shared" si="11"/>
        <v>0</v>
      </c>
      <c r="Q164" s="160">
        <v>0</v>
      </c>
      <c r="R164" s="160">
        <f t="shared" si="12"/>
        <v>0</v>
      </c>
      <c r="S164" s="160">
        <v>0</v>
      </c>
      <c r="T164" s="161">
        <f t="shared" si="1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62" t="s">
        <v>173</v>
      </c>
      <c r="AT164" s="162" t="s">
        <v>169</v>
      </c>
      <c r="AU164" s="162" t="s">
        <v>84</v>
      </c>
      <c r="AY164" s="16" t="s">
        <v>167</v>
      </c>
      <c r="BE164" s="163">
        <f t="shared" si="14"/>
        <v>0</v>
      </c>
      <c r="BF164" s="163">
        <f t="shared" si="15"/>
        <v>15.664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6" t="s">
        <v>84</v>
      </c>
      <c r="BK164" s="164">
        <f t="shared" si="19"/>
        <v>15.664</v>
      </c>
      <c r="BL164" s="16" t="s">
        <v>173</v>
      </c>
      <c r="BM164" s="162" t="s">
        <v>347</v>
      </c>
    </row>
    <row r="165" spans="1:65" s="2" customFormat="1" ht="16.5" customHeight="1">
      <c r="A165" s="28"/>
      <c r="B165" s="151"/>
      <c r="C165" s="180" t="s">
        <v>351</v>
      </c>
      <c r="D165" s="180" t="s">
        <v>209</v>
      </c>
      <c r="E165" s="181" t="s">
        <v>2315</v>
      </c>
      <c r="F165" s="182" t="s">
        <v>2316</v>
      </c>
      <c r="G165" s="183" t="s">
        <v>245</v>
      </c>
      <c r="H165" s="184">
        <v>1</v>
      </c>
      <c r="I165" s="184">
        <v>440</v>
      </c>
      <c r="J165" s="184">
        <f t="shared" si="10"/>
        <v>440</v>
      </c>
      <c r="K165" s="185"/>
      <c r="L165" s="186"/>
      <c r="M165" s="187" t="s">
        <v>1</v>
      </c>
      <c r="N165" s="188" t="s">
        <v>37</v>
      </c>
      <c r="O165" s="160">
        <v>0</v>
      </c>
      <c r="P165" s="160">
        <f t="shared" si="11"/>
        <v>0</v>
      </c>
      <c r="Q165" s="160">
        <v>0</v>
      </c>
      <c r="R165" s="160">
        <f t="shared" si="12"/>
        <v>0</v>
      </c>
      <c r="S165" s="160">
        <v>0</v>
      </c>
      <c r="T165" s="161">
        <f t="shared" si="1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62" t="s">
        <v>213</v>
      </c>
      <c r="AT165" s="162" t="s">
        <v>209</v>
      </c>
      <c r="AU165" s="162" t="s">
        <v>84</v>
      </c>
      <c r="AY165" s="16" t="s">
        <v>167</v>
      </c>
      <c r="BE165" s="163">
        <f t="shared" si="14"/>
        <v>0</v>
      </c>
      <c r="BF165" s="163">
        <f t="shared" si="15"/>
        <v>440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6" t="s">
        <v>84</v>
      </c>
      <c r="BK165" s="164">
        <f t="shared" si="19"/>
        <v>440</v>
      </c>
      <c r="BL165" s="16" t="s">
        <v>173</v>
      </c>
      <c r="BM165" s="162" t="s">
        <v>351</v>
      </c>
    </row>
    <row r="166" spans="1:65" s="2" customFormat="1" ht="16.5" customHeight="1">
      <c r="A166" s="28"/>
      <c r="B166" s="151"/>
      <c r="C166" s="152" t="s">
        <v>362</v>
      </c>
      <c r="D166" s="152" t="s">
        <v>169</v>
      </c>
      <c r="E166" s="153" t="s">
        <v>2317</v>
      </c>
      <c r="F166" s="154" t="s">
        <v>2318</v>
      </c>
      <c r="G166" s="155" t="s">
        <v>245</v>
      </c>
      <c r="H166" s="156">
        <v>1</v>
      </c>
      <c r="I166" s="156">
        <v>17.52</v>
      </c>
      <c r="J166" s="156">
        <f t="shared" si="10"/>
        <v>17.52</v>
      </c>
      <c r="K166" s="157"/>
      <c r="L166" s="29"/>
      <c r="M166" s="158" t="s">
        <v>1</v>
      </c>
      <c r="N166" s="159" t="s">
        <v>37</v>
      </c>
      <c r="O166" s="160">
        <v>0</v>
      </c>
      <c r="P166" s="160">
        <f t="shared" si="11"/>
        <v>0</v>
      </c>
      <c r="Q166" s="160">
        <v>0</v>
      </c>
      <c r="R166" s="160">
        <f t="shared" si="12"/>
        <v>0</v>
      </c>
      <c r="S166" s="160">
        <v>0</v>
      </c>
      <c r="T166" s="161">
        <f t="shared" si="1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62" t="s">
        <v>173</v>
      </c>
      <c r="AT166" s="162" t="s">
        <v>169</v>
      </c>
      <c r="AU166" s="162" t="s">
        <v>84</v>
      </c>
      <c r="AY166" s="16" t="s">
        <v>167</v>
      </c>
      <c r="BE166" s="163">
        <f t="shared" si="14"/>
        <v>0</v>
      </c>
      <c r="BF166" s="163">
        <f t="shared" si="15"/>
        <v>17.52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6" t="s">
        <v>84</v>
      </c>
      <c r="BK166" s="164">
        <f t="shared" si="19"/>
        <v>17.52</v>
      </c>
      <c r="BL166" s="16" t="s">
        <v>173</v>
      </c>
      <c r="BM166" s="162" t="s">
        <v>362</v>
      </c>
    </row>
    <row r="167" spans="1:65" s="2" customFormat="1" ht="16.5" customHeight="1">
      <c r="A167" s="28"/>
      <c r="B167" s="151"/>
      <c r="C167" s="180" t="s">
        <v>368</v>
      </c>
      <c r="D167" s="180" t="s">
        <v>209</v>
      </c>
      <c r="E167" s="181" t="s">
        <v>2319</v>
      </c>
      <c r="F167" s="182" t="s">
        <v>2320</v>
      </c>
      <c r="G167" s="183" t="s">
        <v>245</v>
      </c>
      <c r="H167" s="184">
        <v>1</v>
      </c>
      <c r="I167" s="184">
        <v>21.056999999999999</v>
      </c>
      <c r="J167" s="184">
        <f t="shared" si="10"/>
        <v>21.056999999999999</v>
      </c>
      <c r="K167" s="185"/>
      <c r="L167" s="186"/>
      <c r="M167" s="187" t="s">
        <v>1</v>
      </c>
      <c r="N167" s="188" t="s">
        <v>37</v>
      </c>
      <c r="O167" s="160">
        <v>0</v>
      </c>
      <c r="P167" s="160">
        <f t="shared" si="11"/>
        <v>0</v>
      </c>
      <c r="Q167" s="160">
        <v>0</v>
      </c>
      <c r="R167" s="160">
        <f t="shared" si="12"/>
        <v>0</v>
      </c>
      <c r="S167" s="160">
        <v>0</v>
      </c>
      <c r="T167" s="161">
        <f t="shared" si="1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62" t="s">
        <v>213</v>
      </c>
      <c r="AT167" s="162" t="s">
        <v>209</v>
      </c>
      <c r="AU167" s="162" t="s">
        <v>84</v>
      </c>
      <c r="AY167" s="16" t="s">
        <v>167</v>
      </c>
      <c r="BE167" s="163">
        <f t="shared" si="14"/>
        <v>0</v>
      </c>
      <c r="BF167" s="163">
        <f t="shared" si="15"/>
        <v>21.056999999999999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6" t="s">
        <v>84</v>
      </c>
      <c r="BK167" s="164">
        <f t="shared" si="19"/>
        <v>21.056999999999999</v>
      </c>
      <c r="BL167" s="16" t="s">
        <v>173</v>
      </c>
      <c r="BM167" s="162" t="s">
        <v>368</v>
      </c>
    </row>
    <row r="168" spans="1:65" s="2" customFormat="1" ht="16.5" customHeight="1">
      <c r="A168" s="28"/>
      <c r="B168" s="151"/>
      <c r="C168" s="180" t="s">
        <v>372</v>
      </c>
      <c r="D168" s="180" t="s">
        <v>209</v>
      </c>
      <c r="E168" s="181" t="s">
        <v>2321</v>
      </c>
      <c r="F168" s="182" t="s">
        <v>2322</v>
      </c>
      <c r="G168" s="183" t="s">
        <v>245</v>
      </c>
      <c r="H168" s="184">
        <v>1</v>
      </c>
      <c r="I168" s="184">
        <v>5.55</v>
      </c>
      <c r="J168" s="184">
        <f t="shared" si="10"/>
        <v>5.55</v>
      </c>
      <c r="K168" s="185"/>
      <c r="L168" s="186"/>
      <c r="M168" s="187" t="s">
        <v>1</v>
      </c>
      <c r="N168" s="188" t="s">
        <v>37</v>
      </c>
      <c r="O168" s="160">
        <v>0</v>
      </c>
      <c r="P168" s="160">
        <f t="shared" si="11"/>
        <v>0</v>
      </c>
      <c r="Q168" s="160">
        <v>0</v>
      </c>
      <c r="R168" s="160">
        <f t="shared" si="12"/>
        <v>0</v>
      </c>
      <c r="S168" s="160">
        <v>0</v>
      </c>
      <c r="T168" s="161">
        <f t="shared" si="1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62" t="s">
        <v>213</v>
      </c>
      <c r="AT168" s="162" t="s">
        <v>209</v>
      </c>
      <c r="AU168" s="162" t="s">
        <v>84</v>
      </c>
      <c r="AY168" s="16" t="s">
        <v>167</v>
      </c>
      <c r="BE168" s="163">
        <f t="shared" si="14"/>
        <v>0</v>
      </c>
      <c r="BF168" s="163">
        <f t="shared" si="15"/>
        <v>5.55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6" t="s">
        <v>84</v>
      </c>
      <c r="BK168" s="164">
        <f t="shared" si="19"/>
        <v>5.55</v>
      </c>
      <c r="BL168" s="16" t="s">
        <v>173</v>
      </c>
      <c r="BM168" s="162" t="s">
        <v>372</v>
      </c>
    </row>
    <row r="169" spans="1:65" s="2" customFormat="1" ht="21.75" customHeight="1">
      <c r="A169" s="28"/>
      <c r="B169" s="151"/>
      <c r="C169" s="152" t="s">
        <v>379</v>
      </c>
      <c r="D169" s="152" t="s">
        <v>169</v>
      </c>
      <c r="E169" s="153" t="s">
        <v>2256</v>
      </c>
      <c r="F169" s="154" t="s">
        <v>2257</v>
      </c>
      <c r="G169" s="155" t="s">
        <v>245</v>
      </c>
      <c r="H169" s="156">
        <v>2</v>
      </c>
      <c r="I169" s="156">
        <v>5.351</v>
      </c>
      <c r="J169" s="156">
        <f t="shared" si="10"/>
        <v>10.702</v>
      </c>
      <c r="K169" s="157"/>
      <c r="L169" s="29"/>
      <c r="M169" s="158" t="s">
        <v>1</v>
      </c>
      <c r="N169" s="159" t="s">
        <v>37</v>
      </c>
      <c r="O169" s="160">
        <v>0</v>
      </c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62" t="s">
        <v>173</v>
      </c>
      <c r="AT169" s="162" t="s">
        <v>169</v>
      </c>
      <c r="AU169" s="162" t="s">
        <v>84</v>
      </c>
      <c r="AY169" s="16" t="s">
        <v>167</v>
      </c>
      <c r="BE169" s="163">
        <f t="shared" si="14"/>
        <v>0</v>
      </c>
      <c r="BF169" s="163">
        <f t="shared" si="15"/>
        <v>10.702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6" t="s">
        <v>84</v>
      </c>
      <c r="BK169" s="164">
        <f t="shared" si="19"/>
        <v>10.702</v>
      </c>
      <c r="BL169" s="16" t="s">
        <v>173</v>
      </c>
      <c r="BM169" s="162" t="s">
        <v>379</v>
      </c>
    </row>
    <row r="170" spans="1:65" s="2" customFormat="1" ht="16.5" customHeight="1">
      <c r="A170" s="28"/>
      <c r="B170" s="151"/>
      <c r="C170" s="152" t="s">
        <v>384</v>
      </c>
      <c r="D170" s="152" t="s">
        <v>169</v>
      </c>
      <c r="E170" s="153" t="s">
        <v>2323</v>
      </c>
      <c r="F170" s="154" t="s">
        <v>2324</v>
      </c>
      <c r="G170" s="155" t="s">
        <v>434</v>
      </c>
      <c r="H170" s="156">
        <v>96</v>
      </c>
      <c r="I170" s="156">
        <v>1.1970000000000001</v>
      </c>
      <c r="J170" s="156">
        <f t="shared" si="10"/>
        <v>114.91200000000001</v>
      </c>
      <c r="K170" s="157"/>
      <c r="L170" s="29"/>
      <c r="M170" s="158" t="s">
        <v>1</v>
      </c>
      <c r="N170" s="159" t="s">
        <v>37</v>
      </c>
      <c r="O170" s="160">
        <v>0</v>
      </c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62" t="s">
        <v>173</v>
      </c>
      <c r="AT170" s="162" t="s">
        <v>169</v>
      </c>
      <c r="AU170" s="162" t="s">
        <v>84</v>
      </c>
      <c r="AY170" s="16" t="s">
        <v>167</v>
      </c>
      <c r="BE170" s="163">
        <f t="shared" si="14"/>
        <v>0</v>
      </c>
      <c r="BF170" s="163">
        <f t="shared" si="15"/>
        <v>114.91200000000001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6" t="s">
        <v>84</v>
      </c>
      <c r="BK170" s="164">
        <f t="shared" si="19"/>
        <v>114.91200000000001</v>
      </c>
      <c r="BL170" s="16" t="s">
        <v>173</v>
      </c>
      <c r="BM170" s="162" t="s">
        <v>384</v>
      </c>
    </row>
    <row r="171" spans="1:65" s="2" customFormat="1" ht="21.75" customHeight="1">
      <c r="A171" s="28"/>
      <c r="B171" s="151"/>
      <c r="C171" s="152" t="s">
        <v>389</v>
      </c>
      <c r="D171" s="152" t="s">
        <v>169</v>
      </c>
      <c r="E171" s="153" t="s">
        <v>2325</v>
      </c>
      <c r="F171" s="154" t="s">
        <v>2326</v>
      </c>
      <c r="G171" s="155" t="s">
        <v>434</v>
      </c>
      <c r="H171" s="156">
        <v>96</v>
      </c>
      <c r="I171" s="156">
        <v>0.61499999999999999</v>
      </c>
      <c r="J171" s="156">
        <f t="shared" si="10"/>
        <v>59.04</v>
      </c>
      <c r="K171" s="157"/>
      <c r="L171" s="29"/>
      <c r="M171" s="158" t="s">
        <v>1</v>
      </c>
      <c r="N171" s="159" t="s">
        <v>37</v>
      </c>
      <c r="O171" s="160">
        <v>0</v>
      </c>
      <c r="P171" s="160">
        <f t="shared" si="11"/>
        <v>0</v>
      </c>
      <c r="Q171" s="160">
        <v>0</v>
      </c>
      <c r="R171" s="160">
        <f t="shared" si="12"/>
        <v>0</v>
      </c>
      <c r="S171" s="160">
        <v>0</v>
      </c>
      <c r="T171" s="161">
        <f t="shared" si="13"/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62" t="s">
        <v>173</v>
      </c>
      <c r="AT171" s="162" t="s">
        <v>169</v>
      </c>
      <c r="AU171" s="162" t="s">
        <v>84</v>
      </c>
      <c r="AY171" s="16" t="s">
        <v>167</v>
      </c>
      <c r="BE171" s="163">
        <f t="shared" si="14"/>
        <v>0</v>
      </c>
      <c r="BF171" s="163">
        <f t="shared" si="15"/>
        <v>59.04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6" t="s">
        <v>84</v>
      </c>
      <c r="BK171" s="164">
        <f t="shared" si="19"/>
        <v>59.04</v>
      </c>
      <c r="BL171" s="16" t="s">
        <v>173</v>
      </c>
      <c r="BM171" s="162" t="s">
        <v>389</v>
      </c>
    </row>
    <row r="172" spans="1:65" s="12" customFormat="1" ht="22.9" customHeight="1">
      <c r="B172" s="139"/>
      <c r="D172" s="140" t="s">
        <v>70</v>
      </c>
      <c r="E172" s="149" t="s">
        <v>447</v>
      </c>
      <c r="F172" s="149" t="s">
        <v>448</v>
      </c>
      <c r="J172" s="150">
        <f>BK172</f>
        <v>2643.7860000000001</v>
      </c>
      <c r="L172" s="139"/>
      <c r="M172" s="143"/>
      <c r="N172" s="144"/>
      <c r="O172" s="144"/>
      <c r="P172" s="145">
        <f>P173</f>
        <v>0</v>
      </c>
      <c r="Q172" s="144"/>
      <c r="R172" s="145">
        <f>R173</f>
        <v>0</v>
      </c>
      <c r="S172" s="144"/>
      <c r="T172" s="146">
        <f>T173</f>
        <v>0</v>
      </c>
      <c r="AR172" s="140" t="s">
        <v>78</v>
      </c>
      <c r="AT172" s="147" t="s">
        <v>70</v>
      </c>
      <c r="AU172" s="147" t="s">
        <v>78</v>
      </c>
      <c r="AY172" s="140" t="s">
        <v>167</v>
      </c>
      <c r="BK172" s="148">
        <f>BK173</f>
        <v>2643.7860000000001</v>
      </c>
    </row>
    <row r="173" spans="1:65" s="2" customFormat="1" ht="21.75" customHeight="1">
      <c r="A173" s="28"/>
      <c r="B173" s="151"/>
      <c r="C173" s="152" t="s">
        <v>397</v>
      </c>
      <c r="D173" s="152" t="s">
        <v>169</v>
      </c>
      <c r="E173" s="153" t="s">
        <v>2260</v>
      </c>
      <c r="F173" s="154" t="s">
        <v>2261</v>
      </c>
      <c r="G173" s="155" t="s">
        <v>294</v>
      </c>
      <c r="H173" s="156">
        <v>103.8</v>
      </c>
      <c r="I173" s="156">
        <v>25.47</v>
      </c>
      <c r="J173" s="156">
        <f>ROUND(I173*H173,3)</f>
        <v>2643.7860000000001</v>
      </c>
      <c r="K173" s="157"/>
      <c r="L173" s="29"/>
      <c r="M173" s="189" t="s">
        <v>1</v>
      </c>
      <c r="N173" s="190" t="s">
        <v>37</v>
      </c>
      <c r="O173" s="191">
        <v>0</v>
      </c>
      <c r="P173" s="191">
        <f>O173*H173</f>
        <v>0</v>
      </c>
      <c r="Q173" s="191">
        <v>0</v>
      </c>
      <c r="R173" s="191">
        <f>Q173*H173</f>
        <v>0</v>
      </c>
      <c r="S173" s="191">
        <v>0</v>
      </c>
      <c r="T173" s="192">
        <f>S173*H173</f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62" t="s">
        <v>173</v>
      </c>
      <c r="AT173" s="162" t="s">
        <v>169</v>
      </c>
      <c r="AU173" s="162" t="s">
        <v>84</v>
      </c>
      <c r="AY173" s="16" t="s">
        <v>167</v>
      </c>
      <c r="BE173" s="163">
        <f>IF(N173="základná",J173,0)</f>
        <v>0</v>
      </c>
      <c r="BF173" s="163">
        <f>IF(N173="znížená",J173,0)</f>
        <v>2643.7860000000001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6" t="s">
        <v>84</v>
      </c>
      <c r="BK173" s="164">
        <f>ROUND(I173*H173,3)</f>
        <v>2643.7860000000001</v>
      </c>
      <c r="BL173" s="16" t="s">
        <v>173</v>
      </c>
      <c r="BM173" s="162" t="s">
        <v>397</v>
      </c>
    </row>
    <row r="174" spans="1:65" s="2" customFormat="1" ht="6.95" customHeight="1">
      <c r="A174" s="28"/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29"/>
      <c r="M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</row>
  </sheetData>
  <autoFilter ref="C129:K173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9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94"/>
    </row>
    <row r="2" spans="1:46" s="1" customFormat="1" ht="36.950000000000003" customHeight="1">
      <c r="L2" s="232" t="s">
        <v>5</v>
      </c>
      <c r="M2" s="219"/>
      <c r="N2" s="219"/>
      <c r="O2" s="219"/>
      <c r="P2" s="219"/>
      <c r="Q2" s="219"/>
      <c r="R2" s="219"/>
      <c r="S2" s="219"/>
      <c r="T2" s="219"/>
      <c r="U2" s="219"/>
      <c r="V2" s="219"/>
      <c r="AT2" s="16" t="s">
        <v>97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71</v>
      </c>
    </row>
    <row r="4" spans="1:46" s="1" customFormat="1" ht="24.95" customHeight="1">
      <c r="B4" s="19"/>
      <c r="D4" s="20" t="s">
        <v>98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5" t="s">
        <v>12</v>
      </c>
      <c r="L6" s="19"/>
    </row>
    <row r="7" spans="1:46" s="1" customFormat="1" ht="16.5" customHeight="1">
      <c r="B7" s="19"/>
      <c r="E7" s="233" t="str">
        <f>'Rekapitulácia stavby'!K6</f>
        <v>Materská škola Mirkovce</v>
      </c>
      <c r="F7" s="234"/>
      <c r="G7" s="234"/>
      <c r="H7" s="234"/>
      <c r="L7" s="19"/>
    </row>
    <row r="8" spans="1:46" s="1" customFormat="1" ht="12" customHeight="1">
      <c r="B8" s="19"/>
      <c r="D8" s="25" t="s">
        <v>99</v>
      </c>
      <c r="L8" s="19"/>
    </row>
    <row r="9" spans="1:46" s="2" customFormat="1" ht="16.5" customHeight="1">
      <c r="A9" s="28"/>
      <c r="B9" s="29"/>
      <c r="C9" s="28"/>
      <c r="D9" s="28"/>
      <c r="E9" s="233" t="s">
        <v>100</v>
      </c>
      <c r="F9" s="235"/>
      <c r="G9" s="235"/>
      <c r="H9" s="235"/>
      <c r="I9" s="28"/>
      <c r="J9" s="28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29"/>
      <c r="C10" s="28"/>
      <c r="D10" s="25" t="s">
        <v>101</v>
      </c>
      <c r="E10" s="28"/>
      <c r="F10" s="28"/>
      <c r="G10" s="28"/>
      <c r="H10" s="28"/>
      <c r="I10" s="28"/>
      <c r="J10" s="28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6.5" customHeight="1">
      <c r="A11" s="28"/>
      <c r="B11" s="29"/>
      <c r="C11" s="28"/>
      <c r="D11" s="28"/>
      <c r="E11" s="195" t="s">
        <v>2327</v>
      </c>
      <c r="F11" s="235"/>
      <c r="G11" s="235"/>
      <c r="H11" s="235"/>
      <c r="I11" s="28"/>
      <c r="J11" s="28"/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1.25">
      <c r="A12" s="28"/>
      <c r="B12" s="29"/>
      <c r="C12" s="28"/>
      <c r="D12" s="28"/>
      <c r="E12" s="28"/>
      <c r="F12" s="28"/>
      <c r="G12" s="28"/>
      <c r="H12" s="28"/>
      <c r="I12" s="28"/>
      <c r="J12" s="28"/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2" customHeight="1">
      <c r="A13" s="28"/>
      <c r="B13" s="29"/>
      <c r="C13" s="28"/>
      <c r="D13" s="25" t="s">
        <v>14</v>
      </c>
      <c r="E13" s="28"/>
      <c r="F13" s="23" t="s">
        <v>1</v>
      </c>
      <c r="G13" s="28"/>
      <c r="H13" s="28"/>
      <c r="I13" s="25" t="s">
        <v>15</v>
      </c>
      <c r="J13" s="23" t="s">
        <v>1</v>
      </c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>
      <c r="A14" s="28"/>
      <c r="B14" s="29"/>
      <c r="C14" s="28"/>
      <c r="D14" s="25" t="s">
        <v>16</v>
      </c>
      <c r="E14" s="28"/>
      <c r="F14" s="23" t="s">
        <v>25</v>
      </c>
      <c r="G14" s="28"/>
      <c r="H14" s="28"/>
      <c r="I14" s="25" t="s">
        <v>18</v>
      </c>
      <c r="J14" s="51" t="str">
        <f>'Rekapitulácia stavby'!AN8</f>
        <v>2. 9. 2016</v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0.9" customHeight="1">
      <c r="A15" s="28"/>
      <c r="B15" s="29"/>
      <c r="C15" s="28"/>
      <c r="D15" s="28"/>
      <c r="E15" s="28"/>
      <c r="F15" s="28"/>
      <c r="G15" s="28"/>
      <c r="H15" s="28"/>
      <c r="I15" s="28"/>
      <c r="J15" s="28"/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2" customHeight="1">
      <c r="A16" s="28"/>
      <c r="B16" s="29"/>
      <c r="C16" s="28"/>
      <c r="D16" s="25" t="s">
        <v>20</v>
      </c>
      <c r="E16" s="28"/>
      <c r="F16" s="28"/>
      <c r="G16" s="28"/>
      <c r="H16" s="28"/>
      <c r="I16" s="25" t="s">
        <v>21</v>
      </c>
      <c r="J16" s="23" t="str">
        <f>IF('Rekapitulácia stavby'!AN10="","",'Rekapitulácia stavby'!AN10)</f>
        <v/>
      </c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8" customHeight="1">
      <c r="A17" s="28"/>
      <c r="B17" s="29"/>
      <c r="C17" s="28"/>
      <c r="D17" s="28"/>
      <c r="E17" s="23" t="str">
        <f>IF('Rekapitulácia stavby'!E11="","",'Rekapitulácia stavby'!E11)</f>
        <v xml:space="preserve">Obec Mirkovce </v>
      </c>
      <c r="F17" s="28"/>
      <c r="G17" s="28"/>
      <c r="H17" s="28"/>
      <c r="I17" s="25" t="s">
        <v>23</v>
      </c>
      <c r="J17" s="23" t="str">
        <f>IF('Rekapitulácia stavby'!AN11="","",'Rekapitulácia stavby'!AN11)</f>
        <v/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6.95" customHeight="1">
      <c r="A18" s="28"/>
      <c r="B18" s="29"/>
      <c r="C18" s="28"/>
      <c r="D18" s="28"/>
      <c r="E18" s="28"/>
      <c r="F18" s="28"/>
      <c r="G18" s="28"/>
      <c r="H18" s="28"/>
      <c r="I18" s="28"/>
      <c r="J18" s="28"/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2" customHeight="1">
      <c r="A19" s="28"/>
      <c r="B19" s="29"/>
      <c r="C19" s="28"/>
      <c r="D19" s="25" t="s">
        <v>24</v>
      </c>
      <c r="E19" s="28"/>
      <c r="F19" s="28"/>
      <c r="G19" s="28"/>
      <c r="H19" s="28"/>
      <c r="I19" s="25" t="s">
        <v>21</v>
      </c>
      <c r="J19" s="23" t="str">
        <f>'Rekapitulácia stavby'!AN13</f>
        <v/>
      </c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8" customHeight="1">
      <c r="A20" s="28"/>
      <c r="B20" s="29"/>
      <c r="C20" s="28"/>
      <c r="D20" s="28"/>
      <c r="E20" s="218" t="str">
        <f>'Rekapitulácia stavby'!E14</f>
        <v xml:space="preserve"> </v>
      </c>
      <c r="F20" s="218"/>
      <c r="G20" s="218"/>
      <c r="H20" s="218"/>
      <c r="I20" s="25" t="s">
        <v>23</v>
      </c>
      <c r="J20" s="23" t="str">
        <f>'Rekapitulácia stavby'!AN14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6.95" customHeight="1">
      <c r="A21" s="28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2" customHeight="1">
      <c r="A22" s="28"/>
      <c r="B22" s="29"/>
      <c r="C22" s="28"/>
      <c r="D22" s="25" t="s">
        <v>26</v>
      </c>
      <c r="E22" s="28"/>
      <c r="F22" s="28"/>
      <c r="G22" s="28"/>
      <c r="H22" s="28"/>
      <c r="I22" s="25" t="s">
        <v>21</v>
      </c>
      <c r="J22" s="23" t="str">
        <f>IF('Rekapitulácia stavby'!AN16="","",'Rekapitulácia stavby'!AN16)</f>
        <v/>
      </c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8" customHeight="1">
      <c r="A23" s="28"/>
      <c r="B23" s="29"/>
      <c r="C23" s="28"/>
      <c r="D23" s="28"/>
      <c r="E23" s="23" t="str">
        <f>IF('Rekapitulácia stavby'!E17="","",'Rekapitulácia stavby'!E17)</f>
        <v xml:space="preserve"> </v>
      </c>
      <c r="F23" s="28"/>
      <c r="G23" s="28"/>
      <c r="H23" s="28"/>
      <c r="I23" s="25" t="s">
        <v>23</v>
      </c>
      <c r="J23" s="23" t="str">
        <f>IF('Rekapitulácia stavby'!AN17="","",'Rekapitulácia stavby'!AN17)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6.95" customHeight="1">
      <c r="A24" s="28"/>
      <c r="B24" s="29"/>
      <c r="C24" s="28"/>
      <c r="D24" s="28"/>
      <c r="E24" s="28"/>
      <c r="F24" s="28"/>
      <c r="G24" s="28"/>
      <c r="H24" s="28"/>
      <c r="I24" s="28"/>
      <c r="J24" s="28"/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12" customHeight="1">
      <c r="A25" s="28"/>
      <c r="B25" s="29"/>
      <c r="C25" s="28"/>
      <c r="D25" s="25" t="s">
        <v>28</v>
      </c>
      <c r="E25" s="28"/>
      <c r="F25" s="28"/>
      <c r="G25" s="28"/>
      <c r="H25" s="28"/>
      <c r="I25" s="25" t="s">
        <v>21</v>
      </c>
      <c r="J25" s="23" t="str">
        <f>IF('Rekapitulácia stavby'!AN19="","",'Rekapitulácia stavby'!AN19)</f>
        <v/>
      </c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8" customHeight="1">
      <c r="A26" s="28"/>
      <c r="B26" s="29"/>
      <c r="C26" s="28"/>
      <c r="D26" s="28"/>
      <c r="E26" s="23" t="str">
        <f>IF('Rekapitulácia stavby'!E20="","",'Rekapitulácia stavby'!E20)</f>
        <v xml:space="preserve"> </v>
      </c>
      <c r="F26" s="28"/>
      <c r="G26" s="28"/>
      <c r="H26" s="28"/>
      <c r="I26" s="25" t="s">
        <v>23</v>
      </c>
      <c r="J26" s="23" t="str">
        <f>IF('Rekapitulácia stavby'!AN20="","",'Rekapitulácia stavby'!AN20)</f>
        <v/>
      </c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3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12" customHeight="1">
      <c r="A28" s="28"/>
      <c r="B28" s="29"/>
      <c r="C28" s="28"/>
      <c r="D28" s="25" t="s">
        <v>30</v>
      </c>
      <c r="E28" s="28"/>
      <c r="F28" s="28"/>
      <c r="G28" s="28"/>
      <c r="H28" s="28"/>
      <c r="I28" s="28"/>
      <c r="J28" s="28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8" customFormat="1" ht="16.5" customHeight="1">
      <c r="A29" s="96"/>
      <c r="B29" s="97"/>
      <c r="C29" s="96"/>
      <c r="D29" s="96"/>
      <c r="E29" s="221" t="s">
        <v>1</v>
      </c>
      <c r="F29" s="221"/>
      <c r="G29" s="221"/>
      <c r="H29" s="221"/>
      <c r="I29" s="96"/>
      <c r="J29" s="96"/>
      <c r="K29" s="9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2" customFormat="1" ht="6.95" customHeight="1">
      <c r="A30" s="28"/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>
      <c r="A32" s="28"/>
      <c r="B32" s="29"/>
      <c r="C32" s="28"/>
      <c r="D32" s="23" t="s">
        <v>103</v>
      </c>
      <c r="E32" s="28"/>
      <c r="F32" s="28"/>
      <c r="G32" s="28"/>
      <c r="H32" s="28"/>
      <c r="I32" s="28"/>
      <c r="J32" s="99">
        <f>J98</f>
        <v>9367.99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>
      <c r="A33" s="28"/>
      <c r="B33" s="29"/>
      <c r="C33" s="28"/>
      <c r="D33" s="100" t="s">
        <v>104</v>
      </c>
      <c r="E33" s="28"/>
      <c r="F33" s="28"/>
      <c r="G33" s="28"/>
      <c r="H33" s="28"/>
      <c r="I33" s="28"/>
      <c r="J33" s="99">
        <f>J110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25.35" customHeight="1">
      <c r="A34" s="28"/>
      <c r="B34" s="29"/>
      <c r="C34" s="28"/>
      <c r="D34" s="101" t="s">
        <v>31</v>
      </c>
      <c r="E34" s="28"/>
      <c r="F34" s="28"/>
      <c r="G34" s="28"/>
      <c r="H34" s="28"/>
      <c r="I34" s="28"/>
      <c r="J34" s="67">
        <f>ROUND(J32 + J33, 2)</f>
        <v>9367.99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6.95" customHeight="1">
      <c r="A35" s="28"/>
      <c r="B35" s="29"/>
      <c r="C35" s="28"/>
      <c r="D35" s="62"/>
      <c r="E35" s="62"/>
      <c r="F35" s="62"/>
      <c r="G35" s="62"/>
      <c r="H35" s="62"/>
      <c r="I35" s="62"/>
      <c r="J35" s="62"/>
      <c r="K35" s="62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customHeight="1">
      <c r="A36" s="28"/>
      <c r="B36" s="29"/>
      <c r="C36" s="28"/>
      <c r="D36" s="28"/>
      <c r="E36" s="28"/>
      <c r="F36" s="32" t="s">
        <v>33</v>
      </c>
      <c r="G36" s="28"/>
      <c r="H36" s="28"/>
      <c r="I36" s="32" t="s">
        <v>32</v>
      </c>
      <c r="J36" s="32" t="s">
        <v>34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customHeight="1">
      <c r="A37" s="28"/>
      <c r="B37" s="29"/>
      <c r="C37" s="28"/>
      <c r="D37" s="102" t="s">
        <v>35</v>
      </c>
      <c r="E37" s="25" t="s">
        <v>36</v>
      </c>
      <c r="F37" s="103">
        <f>ROUND((SUM(BE110:BE111) + SUM(BE133:BE192)),  2)</f>
        <v>0</v>
      </c>
      <c r="G37" s="28"/>
      <c r="H37" s="28"/>
      <c r="I37" s="104">
        <v>0.2</v>
      </c>
      <c r="J37" s="103">
        <f>ROUND(((SUM(BE110:BE111) + SUM(BE133:BE192))*I37),  2)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5" customHeight="1">
      <c r="A38" s="28"/>
      <c r="B38" s="29"/>
      <c r="C38" s="28"/>
      <c r="D38" s="28"/>
      <c r="E38" s="25" t="s">
        <v>37</v>
      </c>
      <c r="F38" s="103">
        <f>ROUND((SUM(BF110:BF111) + SUM(BF133:BF192)),  2)</f>
        <v>9367.99</v>
      </c>
      <c r="G38" s="28"/>
      <c r="H38" s="28"/>
      <c r="I38" s="104">
        <v>0.2</v>
      </c>
      <c r="J38" s="103">
        <f>ROUND(((SUM(BF110:BF111) + SUM(BF133:BF192))*I38),  2)</f>
        <v>1873.6</v>
      </c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14.45" hidden="1" customHeight="1">
      <c r="A39" s="28"/>
      <c r="B39" s="29"/>
      <c r="C39" s="28"/>
      <c r="D39" s="28"/>
      <c r="E39" s="25" t="s">
        <v>38</v>
      </c>
      <c r="F39" s="103">
        <f>ROUND((SUM(BG110:BG111) + SUM(BG133:BG192)),  2)</f>
        <v>0</v>
      </c>
      <c r="G39" s="28"/>
      <c r="H39" s="28"/>
      <c r="I39" s="104">
        <v>0.2</v>
      </c>
      <c r="J39" s="103">
        <f>0</f>
        <v>0</v>
      </c>
      <c r="K39" s="28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29"/>
      <c r="C40" s="28"/>
      <c r="D40" s="28"/>
      <c r="E40" s="25" t="s">
        <v>39</v>
      </c>
      <c r="F40" s="103">
        <f>ROUND((SUM(BH110:BH111) + SUM(BH133:BH192)),  2)</f>
        <v>0</v>
      </c>
      <c r="G40" s="28"/>
      <c r="H40" s="28"/>
      <c r="I40" s="104">
        <v>0.2</v>
      </c>
      <c r="J40" s="103">
        <f>0</f>
        <v>0</v>
      </c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2" customFormat="1" ht="14.45" hidden="1" customHeight="1">
      <c r="A41" s="28"/>
      <c r="B41" s="29"/>
      <c r="C41" s="28"/>
      <c r="D41" s="28"/>
      <c r="E41" s="25" t="s">
        <v>40</v>
      </c>
      <c r="F41" s="103">
        <f>ROUND((SUM(BI110:BI111) + SUM(BI133:BI192)),  2)</f>
        <v>0</v>
      </c>
      <c r="G41" s="28"/>
      <c r="H41" s="28"/>
      <c r="I41" s="104">
        <v>0</v>
      </c>
      <c r="J41" s="103">
        <f>0</f>
        <v>0</v>
      </c>
      <c r="K41" s="28"/>
      <c r="L41" s="3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s="2" customFormat="1" ht="6.95" customHeight="1">
      <c r="A42" s="28"/>
      <c r="B42" s="29"/>
      <c r="C42" s="28"/>
      <c r="D42" s="28"/>
      <c r="E42" s="28"/>
      <c r="F42" s="28"/>
      <c r="G42" s="28"/>
      <c r="H42" s="28"/>
      <c r="I42" s="28"/>
      <c r="J42" s="28"/>
      <c r="K42" s="28"/>
      <c r="L42" s="3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2" customFormat="1" ht="25.35" customHeight="1">
      <c r="A43" s="28"/>
      <c r="B43" s="29"/>
      <c r="C43" s="105"/>
      <c r="D43" s="106" t="s">
        <v>41</v>
      </c>
      <c r="E43" s="56"/>
      <c r="F43" s="56"/>
      <c r="G43" s="107" t="s">
        <v>42</v>
      </c>
      <c r="H43" s="108" t="s">
        <v>43</v>
      </c>
      <c r="I43" s="56"/>
      <c r="J43" s="109">
        <f>SUM(J34:J41)</f>
        <v>11241.59</v>
      </c>
      <c r="K43" s="110"/>
      <c r="L43" s="3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s="2" customFormat="1" ht="14.45" customHeight="1">
      <c r="A44" s="28"/>
      <c r="B44" s="29"/>
      <c r="C44" s="28"/>
      <c r="D44" s="28"/>
      <c r="E44" s="28"/>
      <c r="F44" s="28"/>
      <c r="G44" s="28"/>
      <c r="H44" s="28"/>
      <c r="I44" s="28"/>
      <c r="J44" s="28"/>
      <c r="K44" s="28"/>
      <c r="L44" s="3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38"/>
      <c r="D50" s="39" t="s">
        <v>44</v>
      </c>
      <c r="E50" s="40"/>
      <c r="F50" s="40"/>
      <c r="G50" s="39" t="s">
        <v>45</v>
      </c>
      <c r="H50" s="40"/>
      <c r="I50" s="40"/>
      <c r="J50" s="40"/>
      <c r="K50" s="40"/>
      <c r="L50" s="38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28"/>
      <c r="B61" s="29"/>
      <c r="C61" s="28"/>
      <c r="D61" s="41" t="s">
        <v>46</v>
      </c>
      <c r="E61" s="31"/>
      <c r="F61" s="111" t="s">
        <v>47</v>
      </c>
      <c r="G61" s="41" t="s">
        <v>46</v>
      </c>
      <c r="H61" s="31"/>
      <c r="I61" s="31"/>
      <c r="J61" s="112" t="s">
        <v>47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28"/>
      <c r="B65" s="29"/>
      <c r="C65" s="28"/>
      <c r="D65" s="39" t="s">
        <v>48</v>
      </c>
      <c r="E65" s="42"/>
      <c r="F65" s="42"/>
      <c r="G65" s="39" t="s">
        <v>49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28"/>
      <c r="B76" s="29"/>
      <c r="C76" s="28"/>
      <c r="D76" s="41" t="s">
        <v>46</v>
      </c>
      <c r="E76" s="31"/>
      <c r="F76" s="111" t="s">
        <v>47</v>
      </c>
      <c r="G76" s="41" t="s">
        <v>46</v>
      </c>
      <c r="H76" s="31"/>
      <c r="I76" s="31"/>
      <c r="J76" s="112" t="s">
        <v>47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31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s="2" customFormat="1" ht="24.95" customHeight="1">
      <c r="A82" s="28"/>
      <c r="B82" s="29"/>
      <c r="C82" s="20" t="s">
        <v>105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31" s="2" customFormat="1" ht="12" customHeight="1">
      <c r="A84" s="28"/>
      <c r="B84" s="29"/>
      <c r="C84" s="25" t="s">
        <v>12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31" s="2" customFormat="1" ht="16.5" customHeight="1">
      <c r="A85" s="28"/>
      <c r="B85" s="29"/>
      <c r="C85" s="28"/>
      <c r="D85" s="28"/>
      <c r="E85" s="233" t="str">
        <f>E7</f>
        <v>Materská škola Mirkovce</v>
      </c>
      <c r="F85" s="234"/>
      <c r="G85" s="234"/>
      <c r="H85" s="234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31" s="1" customFormat="1" ht="12" customHeight="1">
      <c r="B86" s="19"/>
      <c r="C86" s="25" t="s">
        <v>99</v>
      </c>
      <c r="L86" s="19"/>
    </row>
    <row r="87" spans="1:31" s="2" customFormat="1" ht="16.5" customHeight="1">
      <c r="A87" s="28"/>
      <c r="B87" s="29"/>
      <c r="C87" s="28"/>
      <c r="D87" s="28"/>
      <c r="E87" s="233" t="s">
        <v>100</v>
      </c>
      <c r="F87" s="235"/>
      <c r="G87" s="235"/>
      <c r="H87" s="235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31" s="2" customFormat="1" ht="12" customHeight="1">
      <c r="A88" s="28"/>
      <c r="B88" s="29"/>
      <c r="C88" s="25" t="s">
        <v>101</v>
      </c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31" s="2" customFormat="1" ht="16.5" customHeight="1">
      <c r="A89" s="28"/>
      <c r="B89" s="29"/>
      <c r="C89" s="28"/>
      <c r="D89" s="28"/>
      <c r="E89" s="195" t="str">
        <f>E11</f>
        <v xml:space="preserve">05 - SO 04 Plynova prípojka </v>
      </c>
      <c r="F89" s="235"/>
      <c r="G89" s="235"/>
      <c r="H89" s="235"/>
      <c r="I89" s="28"/>
      <c r="J89" s="28"/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31" s="2" customFormat="1" ht="6.95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s="2" customFormat="1" ht="12" customHeight="1">
      <c r="A91" s="28"/>
      <c r="B91" s="29"/>
      <c r="C91" s="25" t="s">
        <v>16</v>
      </c>
      <c r="D91" s="28"/>
      <c r="E91" s="28"/>
      <c r="F91" s="23" t="str">
        <f>F14</f>
        <v xml:space="preserve"> </v>
      </c>
      <c r="G91" s="28"/>
      <c r="H91" s="28"/>
      <c r="I91" s="25" t="s">
        <v>18</v>
      </c>
      <c r="J91" s="51" t="str">
        <f>IF(J14="","",J14)</f>
        <v>2. 9. 2016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31" s="2" customFormat="1" ht="6.95" customHeight="1">
      <c r="A92" s="28"/>
      <c r="B92" s="29"/>
      <c r="C92" s="28"/>
      <c r="D92" s="28"/>
      <c r="E92" s="28"/>
      <c r="F92" s="28"/>
      <c r="G92" s="28"/>
      <c r="H92" s="28"/>
      <c r="I92" s="28"/>
      <c r="J92" s="28"/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31" s="2" customFormat="1" ht="15.2" customHeight="1">
      <c r="A93" s="28"/>
      <c r="B93" s="29"/>
      <c r="C93" s="25" t="s">
        <v>20</v>
      </c>
      <c r="D93" s="28"/>
      <c r="E93" s="28"/>
      <c r="F93" s="23" t="str">
        <f>E17</f>
        <v xml:space="preserve">Obec Mirkovce </v>
      </c>
      <c r="G93" s="28"/>
      <c r="H93" s="28"/>
      <c r="I93" s="25" t="s">
        <v>26</v>
      </c>
      <c r="J93" s="26" t="str">
        <f>E23</f>
        <v xml:space="preserve"> </v>
      </c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31" s="2" customFormat="1" ht="15.2" customHeight="1">
      <c r="A94" s="28"/>
      <c r="B94" s="29"/>
      <c r="C94" s="25" t="s">
        <v>24</v>
      </c>
      <c r="D94" s="28"/>
      <c r="E94" s="28"/>
      <c r="F94" s="23" t="str">
        <f>IF(E20="","",E20)</f>
        <v xml:space="preserve"> </v>
      </c>
      <c r="G94" s="28"/>
      <c r="H94" s="28"/>
      <c r="I94" s="25" t="s">
        <v>28</v>
      </c>
      <c r="J94" s="26" t="str">
        <f>E26</f>
        <v xml:space="preserve"> </v>
      </c>
      <c r="K94" s="2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31" s="2" customFormat="1" ht="10.35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31" s="2" customFormat="1" ht="29.25" customHeight="1">
      <c r="A96" s="28"/>
      <c r="B96" s="29"/>
      <c r="C96" s="113" t="s">
        <v>106</v>
      </c>
      <c r="D96" s="105"/>
      <c r="E96" s="105"/>
      <c r="F96" s="105"/>
      <c r="G96" s="105"/>
      <c r="H96" s="105"/>
      <c r="I96" s="105"/>
      <c r="J96" s="114" t="s">
        <v>107</v>
      </c>
      <c r="K96" s="105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1:47" s="2" customFormat="1" ht="10.35" customHeight="1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3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1:47" s="2" customFormat="1" ht="22.9" customHeight="1">
      <c r="A98" s="28"/>
      <c r="B98" s="29"/>
      <c r="C98" s="115" t="s">
        <v>108</v>
      </c>
      <c r="D98" s="28"/>
      <c r="E98" s="28"/>
      <c r="F98" s="28"/>
      <c r="G98" s="28"/>
      <c r="H98" s="28"/>
      <c r="I98" s="28"/>
      <c r="J98" s="67">
        <f>J133</f>
        <v>9367.99</v>
      </c>
      <c r="K98" s="28"/>
      <c r="L98" s="3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U98" s="16" t="s">
        <v>109</v>
      </c>
    </row>
    <row r="99" spans="1:47" s="9" customFormat="1" ht="24.95" customHeight="1">
      <c r="B99" s="116"/>
      <c r="D99" s="117" t="s">
        <v>110</v>
      </c>
      <c r="E99" s="118"/>
      <c r="F99" s="118"/>
      <c r="G99" s="118"/>
      <c r="H99" s="118"/>
      <c r="I99" s="118"/>
      <c r="J99" s="119">
        <f>J134</f>
        <v>5107.817</v>
      </c>
      <c r="L99" s="116"/>
    </row>
    <row r="100" spans="1:47" s="10" customFormat="1" ht="19.899999999999999" customHeight="1">
      <c r="B100" s="120"/>
      <c r="D100" s="121" t="s">
        <v>111</v>
      </c>
      <c r="E100" s="122"/>
      <c r="F100" s="122"/>
      <c r="G100" s="122"/>
      <c r="H100" s="122"/>
      <c r="I100" s="122"/>
      <c r="J100" s="123">
        <f>J135</f>
        <v>3822.192</v>
      </c>
      <c r="L100" s="120"/>
    </row>
    <row r="101" spans="1:47" s="10" customFormat="1" ht="19.899999999999999" customHeight="1">
      <c r="B101" s="120"/>
      <c r="D101" s="121" t="s">
        <v>114</v>
      </c>
      <c r="E101" s="122"/>
      <c r="F101" s="122"/>
      <c r="G101" s="122"/>
      <c r="H101" s="122"/>
      <c r="I101" s="122"/>
      <c r="J101" s="123">
        <f>J144</f>
        <v>450.04500000000002</v>
      </c>
      <c r="L101" s="120"/>
    </row>
    <row r="102" spans="1:47" s="10" customFormat="1" ht="19.899999999999999" customHeight="1">
      <c r="B102" s="120"/>
      <c r="D102" s="121" t="s">
        <v>2157</v>
      </c>
      <c r="E102" s="122"/>
      <c r="F102" s="122"/>
      <c r="G102" s="122"/>
      <c r="H102" s="122"/>
      <c r="I102" s="122"/>
      <c r="J102" s="123">
        <f>J146</f>
        <v>356.49900000000002</v>
      </c>
      <c r="L102" s="120"/>
    </row>
    <row r="103" spans="1:47" s="10" customFormat="1" ht="19.899999999999999" customHeight="1">
      <c r="B103" s="120"/>
      <c r="D103" s="121" t="s">
        <v>117</v>
      </c>
      <c r="E103" s="122"/>
      <c r="F103" s="122"/>
      <c r="G103" s="122"/>
      <c r="H103" s="122"/>
      <c r="I103" s="122"/>
      <c r="J103" s="123">
        <f>J149</f>
        <v>479.08100000000002</v>
      </c>
      <c r="L103" s="120"/>
    </row>
    <row r="104" spans="1:47" s="9" customFormat="1" ht="24.95" customHeight="1">
      <c r="B104" s="116"/>
      <c r="D104" s="117" t="s">
        <v>118</v>
      </c>
      <c r="E104" s="118"/>
      <c r="F104" s="118"/>
      <c r="G104" s="118"/>
      <c r="H104" s="118"/>
      <c r="I104" s="118"/>
      <c r="J104" s="119">
        <f>J151</f>
        <v>0</v>
      </c>
      <c r="L104" s="116"/>
    </row>
    <row r="105" spans="1:47" s="9" customFormat="1" ht="24.95" customHeight="1">
      <c r="B105" s="116"/>
      <c r="D105" s="117" t="s">
        <v>2328</v>
      </c>
      <c r="E105" s="118"/>
      <c r="F105" s="118"/>
      <c r="G105" s="118"/>
      <c r="H105" s="118"/>
      <c r="I105" s="118"/>
      <c r="J105" s="119">
        <f>J152</f>
        <v>3766.0610000000001</v>
      </c>
      <c r="L105" s="116"/>
    </row>
    <row r="106" spans="1:47" s="10" customFormat="1" ht="19.899999999999999" customHeight="1">
      <c r="B106" s="120"/>
      <c r="D106" s="121" t="s">
        <v>149</v>
      </c>
      <c r="E106" s="122"/>
      <c r="F106" s="122"/>
      <c r="G106" s="122"/>
      <c r="H106" s="122"/>
      <c r="I106" s="122"/>
      <c r="J106" s="123">
        <f>J153</f>
        <v>3766.0610000000001</v>
      </c>
      <c r="L106" s="120"/>
    </row>
    <row r="107" spans="1:47" s="9" customFormat="1" ht="24.95" customHeight="1">
      <c r="B107" s="116"/>
      <c r="D107" s="117" t="s">
        <v>2329</v>
      </c>
      <c r="E107" s="118"/>
      <c r="F107" s="118"/>
      <c r="G107" s="118"/>
      <c r="H107" s="118"/>
      <c r="I107" s="118"/>
      <c r="J107" s="119">
        <f>J189</f>
        <v>494.11199999999997</v>
      </c>
      <c r="L107" s="116"/>
    </row>
    <row r="108" spans="1:47" s="2" customFormat="1" ht="21.75" customHeight="1">
      <c r="A108" s="28"/>
      <c r="B108" s="29"/>
      <c r="C108" s="28"/>
      <c r="D108" s="28"/>
      <c r="E108" s="28"/>
      <c r="F108" s="28"/>
      <c r="G108" s="28"/>
      <c r="H108" s="28"/>
      <c r="I108" s="28"/>
      <c r="J108" s="28"/>
      <c r="K108" s="28"/>
      <c r="L108" s="3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47" s="2" customFormat="1" ht="6.95" customHeight="1">
      <c r="A109" s="28"/>
      <c r="B109" s="29"/>
      <c r="C109" s="28"/>
      <c r="D109" s="28"/>
      <c r="E109" s="28"/>
      <c r="F109" s="28"/>
      <c r="G109" s="28"/>
      <c r="H109" s="28"/>
      <c r="I109" s="28"/>
      <c r="J109" s="28"/>
      <c r="K109" s="28"/>
      <c r="L109" s="3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47" s="2" customFormat="1" ht="29.25" customHeight="1">
      <c r="A110" s="28"/>
      <c r="B110" s="29"/>
      <c r="C110" s="115" t="s">
        <v>151</v>
      </c>
      <c r="D110" s="28"/>
      <c r="E110" s="28"/>
      <c r="F110" s="28"/>
      <c r="G110" s="28"/>
      <c r="H110" s="28"/>
      <c r="I110" s="28"/>
      <c r="J110" s="124">
        <v>0</v>
      </c>
      <c r="K110" s="28"/>
      <c r="L110" s="38"/>
      <c r="N110" s="125" t="s">
        <v>35</v>
      </c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47" s="2" customFormat="1" ht="18" customHeight="1">
      <c r="A111" s="28"/>
      <c r="B111" s="29"/>
      <c r="C111" s="28"/>
      <c r="D111" s="28"/>
      <c r="E111" s="28"/>
      <c r="F111" s="28"/>
      <c r="G111" s="28"/>
      <c r="H111" s="28"/>
      <c r="I111" s="28"/>
      <c r="J111" s="28"/>
      <c r="K111" s="28"/>
      <c r="L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47" s="2" customFormat="1" ht="29.25" customHeight="1">
      <c r="A112" s="28"/>
      <c r="B112" s="29"/>
      <c r="C112" s="126" t="s">
        <v>152</v>
      </c>
      <c r="D112" s="105"/>
      <c r="E112" s="105"/>
      <c r="F112" s="105"/>
      <c r="G112" s="105"/>
      <c r="H112" s="105"/>
      <c r="I112" s="105"/>
      <c r="J112" s="127">
        <f>ROUND(J98+J110,2)</f>
        <v>9367.99</v>
      </c>
      <c r="K112" s="105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31" s="2" customFormat="1" ht="6.95" customHeight="1">
      <c r="A113" s="28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7" spans="1:31" s="2" customFormat="1" ht="6.95" customHeight="1">
      <c r="A117" s="28"/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31" s="2" customFormat="1" ht="24.95" customHeight="1">
      <c r="A118" s="28"/>
      <c r="B118" s="29"/>
      <c r="C118" s="20" t="s">
        <v>153</v>
      </c>
      <c r="D118" s="28"/>
      <c r="E118" s="28"/>
      <c r="F118" s="28"/>
      <c r="G118" s="28"/>
      <c r="H118" s="28"/>
      <c r="I118" s="28"/>
      <c r="J118" s="28"/>
      <c r="K118" s="28"/>
      <c r="L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31" s="2" customFormat="1" ht="6.95" customHeight="1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12" customHeight="1">
      <c r="A120" s="28"/>
      <c r="B120" s="29"/>
      <c r="C120" s="25" t="s">
        <v>12</v>
      </c>
      <c r="D120" s="28"/>
      <c r="E120" s="28"/>
      <c r="F120" s="28"/>
      <c r="G120" s="28"/>
      <c r="H120" s="28"/>
      <c r="I120" s="28"/>
      <c r="J120" s="28"/>
      <c r="K120" s="28"/>
      <c r="L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16.5" customHeight="1">
      <c r="A121" s="28"/>
      <c r="B121" s="29"/>
      <c r="C121" s="28"/>
      <c r="D121" s="28"/>
      <c r="E121" s="233" t="str">
        <f>E7</f>
        <v>Materská škola Mirkovce</v>
      </c>
      <c r="F121" s="234"/>
      <c r="G121" s="234"/>
      <c r="H121" s="234"/>
      <c r="I121" s="28"/>
      <c r="J121" s="28"/>
      <c r="K121" s="28"/>
      <c r="L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1" customFormat="1" ht="12" customHeight="1">
      <c r="B122" s="19"/>
      <c r="C122" s="25" t="s">
        <v>99</v>
      </c>
      <c r="L122" s="19"/>
    </row>
    <row r="123" spans="1:31" s="2" customFormat="1" ht="16.5" customHeight="1">
      <c r="A123" s="28"/>
      <c r="B123" s="29"/>
      <c r="C123" s="28"/>
      <c r="D123" s="28"/>
      <c r="E123" s="233" t="s">
        <v>100</v>
      </c>
      <c r="F123" s="235"/>
      <c r="G123" s="235"/>
      <c r="H123" s="235"/>
      <c r="I123" s="28"/>
      <c r="J123" s="28"/>
      <c r="K123" s="28"/>
      <c r="L123" s="3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2" customHeight="1">
      <c r="A124" s="28"/>
      <c r="B124" s="29"/>
      <c r="C124" s="25" t="s">
        <v>101</v>
      </c>
      <c r="D124" s="28"/>
      <c r="E124" s="28"/>
      <c r="F124" s="28"/>
      <c r="G124" s="28"/>
      <c r="H124" s="28"/>
      <c r="I124" s="28"/>
      <c r="J124" s="28"/>
      <c r="K124" s="28"/>
      <c r="L124" s="3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16.5" customHeight="1">
      <c r="A125" s="28"/>
      <c r="B125" s="29"/>
      <c r="C125" s="28"/>
      <c r="D125" s="28"/>
      <c r="E125" s="195" t="str">
        <f>E11</f>
        <v xml:space="preserve">05 - SO 04 Plynova prípojka </v>
      </c>
      <c r="F125" s="235"/>
      <c r="G125" s="235"/>
      <c r="H125" s="235"/>
      <c r="I125" s="28"/>
      <c r="J125" s="28"/>
      <c r="K125" s="28"/>
      <c r="L125" s="3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6.95" customHeight="1">
      <c r="A126" s="28"/>
      <c r="B126" s="29"/>
      <c r="C126" s="28"/>
      <c r="D126" s="28"/>
      <c r="E126" s="28"/>
      <c r="F126" s="28"/>
      <c r="G126" s="28"/>
      <c r="H126" s="28"/>
      <c r="I126" s="28"/>
      <c r="J126" s="28"/>
      <c r="K126" s="28"/>
      <c r="L126" s="3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2" customHeight="1">
      <c r="A127" s="28"/>
      <c r="B127" s="29"/>
      <c r="C127" s="25" t="s">
        <v>16</v>
      </c>
      <c r="D127" s="28"/>
      <c r="E127" s="28"/>
      <c r="F127" s="23" t="str">
        <f>F14</f>
        <v xml:space="preserve"> </v>
      </c>
      <c r="G127" s="28"/>
      <c r="H127" s="28"/>
      <c r="I127" s="25" t="s">
        <v>18</v>
      </c>
      <c r="J127" s="51" t="str">
        <f>IF(J14="","",J14)</f>
        <v>2. 9. 2016</v>
      </c>
      <c r="K127" s="28"/>
      <c r="L127" s="3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6.95" customHeight="1">
      <c r="A128" s="28"/>
      <c r="B128" s="29"/>
      <c r="C128" s="28"/>
      <c r="D128" s="28"/>
      <c r="E128" s="28"/>
      <c r="F128" s="28"/>
      <c r="G128" s="28"/>
      <c r="H128" s="28"/>
      <c r="I128" s="28"/>
      <c r="J128" s="28"/>
      <c r="K128" s="28"/>
      <c r="L128" s="3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5.2" customHeight="1">
      <c r="A129" s="28"/>
      <c r="B129" s="29"/>
      <c r="C129" s="25" t="s">
        <v>20</v>
      </c>
      <c r="D129" s="28"/>
      <c r="E129" s="28"/>
      <c r="F129" s="23" t="str">
        <f>E17</f>
        <v xml:space="preserve">Obec Mirkovce </v>
      </c>
      <c r="G129" s="28"/>
      <c r="H129" s="28"/>
      <c r="I129" s="25" t="s">
        <v>26</v>
      </c>
      <c r="J129" s="26" t="str">
        <f>E23</f>
        <v xml:space="preserve"> </v>
      </c>
      <c r="K129" s="28"/>
      <c r="L129" s="3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15.2" customHeight="1">
      <c r="A130" s="28"/>
      <c r="B130" s="29"/>
      <c r="C130" s="25" t="s">
        <v>24</v>
      </c>
      <c r="D130" s="28"/>
      <c r="E130" s="28"/>
      <c r="F130" s="23" t="str">
        <f>IF(E20="","",E20)</f>
        <v xml:space="preserve"> </v>
      </c>
      <c r="G130" s="28"/>
      <c r="H130" s="28"/>
      <c r="I130" s="25" t="s">
        <v>28</v>
      </c>
      <c r="J130" s="26" t="str">
        <f>E26</f>
        <v xml:space="preserve"> </v>
      </c>
      <c r="K130" s="28"/>
      <c r="L130" s="3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2" customFormat="1" ht="10.35" customHeight="1">
      <c r="A131" s="28"/>
      <c r="B131" s="29"/>
      <c r="C131" s="28"/>
      <c r="D131" s="28"/>
      <c r="E131" s="28"/>
      <c r="F131" s="28"/>
      <c r="G131" s="28"/>
      <c r="H131" s="28"/>
      <c r="I131" s="28"/>
      <c r="J131" s="28"/>
      <c r="K131" s="28"/>
      <c r="L131" s="3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1:65" s="11" customFormat="1" ht="29.25" customHeight="1">
      <c r="A132" s="128"/>
      <c r="B132" s="129"/>
      <c r="C132" s="130" t="s">
        <v>154</v>
      </c>
      <c r="D132" s="131" t="s">
        <v>56</v>
      </c>
      <c r="E132" s="131" t="s">
        <v>52</v>
      </c>
      <c r="F132" s="131" t="s">
        <v>53</v>
      </c>
      <c r="G132" s="131" t="s">
        <v>155</v>
      </c>
      <c r="H132" s="131" t="s">
        <v>156</v>
      </c>
      <c r="I132" s="131" t="s">
        <v>157</v>
      </c>
      <c r="J132" s="132" t="s">
        <v>107</v>
      </c>
      <c r="K132" s="133" t="s">
        <v>158</v>
      </c>
      <c r="L132" s="134"/>
      <c r="M132" s="58" t="s">
        <v>1</v>
      </c>
      <c r="N132" s="59" t="s">
        <v>35</v>
      </c>
      <c r="O132" s="59" t="s">
        <v>159</v>
      </c>
      <c r="P132" s="59" t="s">
        <v>160</v>
      </c>
      <c r="Q132" s="59" t="s">
        <v>161</v>
      </c>
      <c r="R132" s="59" t="s">
        <v>162</v>
      </c>
      <c r="S132" s="59" t="s">
        <v>163</v>
      </c>
      <c r="T132" s="60" t="s">
        <v>164</v>
      </c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</row>
    <row r="133" spans="1:65" s="2" customFormat="1" ht="22.9" customHeight="1">
      <c r="A133" s="28"/>
      <c r="B133" s="29"/>
      <c r="C133" s="65" t="s">
        <v>103</v>
      </c>
      <c r="D133" s="28"/>
      <c r="E133" s="28"/>
      <c r="F133" s="28"/>
      <c r="G133" s="28"/>
      <c r="H133" s="28"/>
      <c r="I133" s="28"/>
      <c r="J133" s="135">
        <f>BK133</f>
        <v>9367.99</v>
      </c>
      <c r="K133" s="28"/>
      <c r="L133" s="29"/>
      <c r="M133" s="61"/>
      <c r="N133" s="52"/>
      <c r="O133" s="62"/>
      <c r="P133" s="136">
        <f>P134+P151+P152+P189</f>
        <v>0</v>
      </c>
      <c r="Q133" s="62"/>
      <c r="R133" s="136">
        <f>R134+R151+R152+R189</f>
        <v>0</v>
      </c>
      <c r="S133" s="62"/>
      <c r="T133" s="137">
        <f>T134+T151+T152+T189</f>
        <v>0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T133" s="16" t="s">
        <v>70</v>
      </c>
      <c r="AU133" s="16" t="s">
        <v>109</v>
      </c>
      <c r="BK133" s="138">
        <f>BK134+BK151+BK152+BK189</f>
        <v>9367.99</v>
      </c>
    </row>
    <row r="134" spans="1:65" s="12" customFormat="1" ht="25.9" customHeight="1">
      <c r="B134" s="139"/>
      <c r="D134" s="140" t="s">
        <v>70</v>
      </c>
      <c r="E134" s="141" t="s">
        <v>165</v>
      </c>
      <c r="F134" s="141" t="s">
        <v>166</v>
      </c>
      <c r="J134" s="142">
        <f>BK134</f>
        <v>5107.817</v>
      </c>
      <c r="L134" s="139"/>
      <c r="M134" s="143"/>
      <c r="N134" s="144"/>
      <c r="O134" s="144"/>
      <c r="P134" s="145">
        <f>P135+P144+P146+P149</f>
        <v>0</v>
      </c>
      <c r="Q134" s="144"/>
      <c r="R134" s="145">
        <f>R135+R144+R146+R149</f>
        <v>0</v>
      </c>
      <c r="S134" s="144"/>
      <c r="T134" s="146">
        <f>T135+T144+T146+T149</f>
        <v>0</v>
      </c>
      <c r="AR134" s="140" t="s">
        <v>78</v>
      </c>
      <c r="AT134" s="147" t="s">
        <v>70</v>
      </c>
      <c r="AU134" s="147" t="s">
        <v>71</v>
      </c>
      <c r="AY134" s="140" t="s">
        <v>167</v>
      </c>
      <c r="BK134" s="148">
        <f>BK135+BK144+BK146+BK149</f>
        <v>5107.817</v>
      </c>
    </row>
    <row r="135" spans="1:65" s="12" customFormat="1" ht="22.9" customHeight="1">
      <c r="B135" s="139"/>
      <c r="D135" s="140" t="s">
        <v>70</v>
      </c>
      <c r="E135" s="149" t="s">
        <v>78</v>
      </c>
      <c r="F135" s="149" t="s">
        <v>168</v>
      </c>
      <c r="J135" s="150">
        <f>BK135</f>
        <v>3822.192</v>
      </c>
      <c r="L135" s="139"/>
      <c r="M135" s="143"/>
      <c r="N135" s="144"/>
      <c r="O135" s="144"/>
      <c r="P135" s="145">
        <f>SUM(P136:P143)</f>
        <v>0</v>
      </c>
      <c r="Q135" s="144"/>
      <c r="R135" s="145">
        <f>SUM(R136:R143)</f>
        <v>0</v>
      </c>
      <c r="S135" s="144"/>
      <c r="T135" s="146">
        <f>SUM(T136:T143)</f>
        <v>0</v>
      </c>
      <c r="AR135" s="140" t="s">
        <v>78</v>
      </c>
      <c r="AT135" s="147" t="s">
        <v>70</v>
      </c>
      <c r="AU135" s="147" t="s">
        <v>78</v>
      </c>
      <c r="AY135" s="140" t="s">
        <v>167</v>
      </c>
      <c r="BK135" s="148">
        <f>SUM(BK136:BK143)</f>
        <v>3822.192</v>
      </c>
    </row>
    <row r="136" spans="1:65" s="2" customFormat="1" ht="16.5" customHeight="1">
      <c r="A136" s="28"/>
      <c r="B136" s="151"/>
      <c r="C136" s="152" t="s">
        <v>78</v>
      </c>
      <c r="D136" s="152" t="s">
        <v>169</v>
      </c>
      <c r="E136" s="153" t="s">
        <v>2164</v>
      </c>
      <c r="F136" s="154" t="s">
        <v>2165</v>
      </c>
      <c r="G136" s="155" t="s">
        <v>172</v>
      </c>
      <c r="H136" s="156">
        <v>94</v>
      </c>
      <c r="I136" s="156">
        <v>13.756</v>
      </c>
      <c r="J136" s="156">
        <f t="shared" ref="J136:J143" si="0">ROUND(I136*H136,3)</f>
        <v>1293.0640000000001</v>
      </c>
      <c r="K136" s="157"/>
      <c r="L136" s="29"/>
      <c r="M136" s="158" t="s">
        <v>1</v>
      </c>
      <c r="N136" s="159" t="s">
        <v>37</v>
      </c>
      <c r="O136" s="160">
        <v>0</v>
      </c>
      <c r="P136" s="160">
        <f t="shared" ref="P136:P143" si="1">O136*H136</f>
        <v>0</v>
      </c>
      <c r="Q136" s="160">
        <v>0</v>
      </c>
      <c r="R136" s="160">
        <f t="shared" ref="R136:R143" si="2">Q136*H136</f>
        <v>0</v>
      </c>
      <c r="S136" s="160">
        <v>0</v>
      </c>
      <c r="T136" s="161">
        <f t="shared" ref="T136:T143" si="3"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62" t="s">
        <v>173</v>
      </c>
      <c r="AT136" s="162" t="s">
        <v>169</v>
      </c>
      <c r="AU136" s="162" t="s">
        <v>84</v>
      </c>
      <c r="AY136" s="16" t="s">
        <v>167</v>
      </c>
      <c r="BE136" s="163">
        <f t="shared" ref="BE136:BE143" si="4">IF(N136="základná",J136,0)</f>
        <v>0</v>
      </c>
      <c r="BF136" s="163">
        <f t="shared" ref="BF136:BF143" si="5">IF(N136="znížená",J136,0)</f>
        <v>1293.0640000000001</v>
      </c>
      <c r="BG136" s="163">
        <f t="shared" ref="BG136:BG143" si="6">IF(N136="zákl. prenesená",J136,0)</f>
        <v>0</v>
      </c>
      <c r="BH136" s="163">
        <f t="shared" ref="BH136:BH143" si="7">IF(N136="zníž. prenesená",J136,0)</f>
        <v>0</v>
      </c>
      <c r="BI136" s="163">
        <f t="shared" ref="BI136:BI143" si="8">IF(N136="nulová",J136,0)</f>
        <v>0</v>
      </c>
      <c r="BJ136" s="16" t="s">
        <v>84</v>
      </c>
      <c r="BK136" s="164">
        <f t="shared" ref="BK136:BK143" si="9">ROUND(I136*H136,3)</f>
        <v>1293.0640000000001</v>
      </c>
      <c r="BL136" s="16" t="s">
        <v>173</v>
      </c>
      <c r="BM136" s="162" t="s">
        <v>78</v>
      </c>
    </row>
    <row r="137" spans="1:65" s="2" customFormat="1" ht="33" customHeight="1">
      <c r="A137" s="28"/>
      <c r="B137" s="151"/>
      <c r="C137" s="152" t="s">
        <v>84</v>
      </c>
      <c r="D137" s="152" t="s">
        <v>169</v>
      </c>
      <c r="E137" s="153" t="s">
        <v>2166</v>
      </c>
      <c r="F137" s="154" t="s">
        <v>2276</v>
      </c>
      <c r="G137" s="155" t="s">
        <v>172</v>
      </c>
      <c r="H137" s="156">
        <v>94</v>
      </c>
      <c r="I137" s="156">
        <v>0.77500000000000002</v>
      </c>
      <c r="J137" s="156">
        <f t="shared" si="0"/>
        <v>72.849999999999994</v>
      </c>
      <c r="K137" s="157"/>
      <c r="L137" s="29"/>
      <c r="M137" s="158" t="s">
        <v>1</v>
      </c>
      <c r="N137" s="159" t="s">
        <v>37</v>
      </c>
      <c r="O137" s="160">
        <v>0</v>
      </c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62" t="s">
        <v>173</v>
      </c>
      <c r="AT137" s="162" t="s">
        <v>169</v>
      </c>
      <c r="AU137" s="162" t="s">
        <v>84</v>
      </c>
      <c r="AY137" s="16" t="s">
        <v>167</v>
      </c>
      <c r="BE137" s="163">
        <f t="shared" si="4"/>
        <v>0</v>
      </c>
      <c r="BF137" s="163">
        <f t="shared" si="5"/>
        <v>72.849999999999994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6" t="s">
        <v>84</v>
      </c>
      <c r="BK137" s="164">
        <f t="shared" si="9"/>
        <v>72.849999999999994</v>
      </c>
      <c r="BL137" s="16" t="s">
        <v>173</v>
      </c>
      <c r="BM137" s="162" t="s">
        <v>84</v>
      </c>
    </row>
    <row r="138" spans="1:65" s="2" customFormat="1" ht="33" customHeight="1">
      <c r="A138" s="28"/>
      <c r="B138" s="151"/>
      <c r="C138" s="152" t="s">
        <v>185</v>
      </c>
      <c r="D138" s="152" t="s">
        <v>169</v>
      </c>
      <c r="E138" s="153" t="s">
        <v>2172</v>
      </c>
      <c r="F138" s="154" t="s">
        <v>2277</v>
      </c>
      <c r="G138" s="155" t="s">
        <v>172</v>
      </c>
      <c r="H138" s="156">
        <v>94</v>
      </c>
      <c r="I138" s="156">
        <v>3.2869999999999999</v>
      </c>
      <c r="J138" s="156">
        <f t="shared" si="0"/>
        <v>308.97800000000001</v>
      </c>
      <c r="K138" s="157"/>
      <c r="L138" s="29"/>
      <c r="M138" s="158" t="s">
        <v>1</v>
      </c>
      <c r="N138" s="159" t="s">
        <v>37</v>
      </c>
      <c r="O138" s="160">
        <v>0</v>
      </c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62" t="s">
        <v>173</v>
      </c>
      <c r="AT138" s="162" t="s">
        <v>169</v>
      </c>
      <c r="AU138" s="162" t="s">
        <v>84</v>
      </c>
      <c r="AY138" s="16" t="s">
        <v>167</v>
      </c>
      <c r="BE138" s="163">
        <f t="shared" si="4"/>
        <v>0</v>
      </c>
      <c r="BF138" s="163">
        <f t="shared" si="5"/>
        <v>308.97800000000001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6" t="s">
        <v>84</v>
      </c>
      <c r="BK138" s="164">
        <f t="shared" si="9"/>
        <v>308.97800000000001</v>
      </c>
      <c r="BL138" s="16" t="s">
        <v>173</v>
      </c>
      <c r="BM138" s="162" t="s">
        <v>185</v>
      </c>
    </row>
    <row r="139" spans="1:65" s="2" customFormat="1" ht="21.75" customHeight="1">
      <c r="A139" s="28"/>
      <c r="B139" s="151"/>
      <c r="C139" s="152" t="s">
        <v>173</v>
      </c>
      <c r="D139" s="152" t="s">
        <v>169</v>
      </c>
      <c r="E139" s="153" t="s">
        <v>2330</v>
      </c>
      <c r="F139" s="154" t="s">
        <v>2331</v>
      </c>
      <c r="G139" s="155" t="s">
        <v>172</v>
      </c>
      <c r="H139" s="156">
        <v>94</v>
      </c>
      <c r="I139" s="156">
        <v>6.0650000000000004</v>
      </c>
      <c r="J139" s="156">
        <f t="shared" si="0"/>
        <v>570.11</v>
      </c>
      <c r="K139" s="157"/>
      <c r="L139" s="29"/>
      <c r="M139" s="158" t="s">
        <v>1</v>
      </c>
      <c r="N139" s="159" t="s">
        <v>37</v>
      </c>
      <c r="O139" s="160">
        <v>0</v>
      </c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62" t="s">
        <v>173</v>
      </c>
      <c r="AT139" s="162" t="s">
        <v>169</v>
      </c>
      <c r="AU139" s="162" t="s">
        <v>84</v>
      </c>
      <c r="AY139" s="16" t="s">
        <v>167</v>
      </c>
      <c r="BE139" s="163">
        <f t="shared" si="4"/>
        <v>0</v>
      </c>
      <c r="BF139" s="163">
        <f t="shared" si="5"/>
        <v>570.11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6" t="s">
        <v>84</v>
      </c>
      <c r="BK139" s="164">
        <f t="shared" si="9"/>
        <v>570.11</v>
      </c>
      <c r="BL139" s="16" t="s">
        <v>173</v>
      </c>
      <c r="BM139" s="162" t="s">
        <v>173</v>
      </c>
    </row>
    <row r="140" spans="1:65" s="2" customFormat="1" ht="16.5" customHeight="1">
      <c r="A140" s="28"/>
      <c r="B140" s="151"/>
      <c r="C140" s="152" t="s">
        <v>194</v>
      </c>
      <c r="D140" s="152" t="s">
        <v>169</v>
      </c>
      <c r="E140" s="153" t="s">
        <v>2332</v>
      </c>
      <c r="F140" s="154" t="s">
        <v>2333</v>
      </c>
      <c r="G140" s="155" t="s">
        <v>172</v>
      </c>
      <c r="H140" s="156">
        <v>94</v>
      </c>
      <c r="I140" s="156">
        <v>0.76900000000000002</v>
      </c>
      <c r="J140" s="156">
        <f t="shared" si="0"/>
        <v>72.286000000000001</v>
      </c>
      <c r="K140" s="157"/>
      <c r="L140" s="29"/>
      <c r="M140" s="158" t="s">
        <v>1</v>
      </c>
      <c r="N140" s="159" t="s">
        <v>37</v>
      </c>
      <c r="O140" s="160">
        <v>0</v>
      </c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62" t="s">
        <v>173</v>
      </c>
      <c r="AT140" s="162" t="s">
        <v>169</v>
      </c>
      <c r="AU140" s="162" t="s">
        <v>84</v>
      </c>
      <c r="AY140" s="16" t="s">
        <v>167</v>
      </c>
      <c r="BE140" s="163">
        <f t="shared" si="4"/>
        <v>0</v>
      </c>
      <c r="BF140" s="163">
        <f t="shared" si="5"/>
        <v>72.286000000000001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6" t="s">
        <v>84</v>
      </c>
      <c r="BK140" s="164">
        <f t="shared" si="9"/>
        <v>72.286000000000001</v>
      </c>
      <c r="BL140" s="16" t="s">
        <v>173</v>
      </c>
      <c r="BM140" s="162" t="s">
        <v>194</v>
      </c>
    </row>
    <row r="141" spans="1:65" s="2" customFormat="1" ht="21.75" customHeight="1">
      <c r="A141" s="28"/>
      <c r="B141" s="151"/>
      <c r="C141" s="152" t="s">
        <v>201</v>
      </c>
      <c r="D141" s="152" t="s">
        <v>169</v>
      </c>
      <c r="E141" s="153" t="s">
        <v>2334</v>
      </c>
      <c r="F141" s="154" t="s">
        <v>2335</v>
      </c>
      <c r="G141" s="155" t="s">
        <v>172</v>
      </c>
      <c r="H141" s="156">
        <v>49</v>
      </c>
      <c r="I141" s="156">
        <v>1.3460000000000001</v>
      </c>
      <c r="J141" s="156">
        <f t="shared" si="0"/>
        <v>65.953999999999994</v>
      </c>
      <c r="K141" s="157"/>
      <c r="L141" s="29"/>
      <c r="M141" s="158" t="s">
        <v>1</v>
      </c>
      <c r="N141" s="159" t="s">
        <v>37</v>
      </c>
      <c r="O141" s="160">
        <v>0</v>
      </c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62" t="s">
        <v>173</v>
      </c>
      <c r="AT141" s="162" t="s">
        <v>169</v>
      </c>
      <c r="AU141" s="162" t="s">
        <v>84</v>
      </c>
      <c r="AY141" s="16" t="s">
        <v>167</v>
      </c>
      <c r="BE141" s="163">
        <f t="shared" si="4"/>
        <v>0</v>
      </c>
      <c r="BF141" s="163">
        <f t="shared" si="5"/>
        <v>65.953999999999994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6" t="s">
        <v>84</v>
      </c>
      <c r="BK141" s="164">
        <f t="shared" si="9"/>
        <v>65.953999999999994</v>
      </c>
      <c r="BL141" s="16" t="s">
        <v>173</v>
      </c>
      <c r="BM141" s="162" t="s">
        <v>201</v>
      </c>
    </row>
    <row r="142" spans="1:65" s="2" customFormat="1" ht="21.75" customHeight="1">
      <c r="A142" s="28"/>
      <c r="B142" s="151"/>
      <c r="C142" s="152" t="s">
        <v>208</v>
      </c>
      <c r="D142" s="152" t="s">
        <v>169</v>
      </c>
      <c r="E142" s="153" t="s">
        <v>2180</v>
      </c>
      <c r="F142" s="154" t="s">
        <v>2181</v>
      </c>
      <c r="G142" s="155" t="s">
        <v>172</v>
      </c>
      <c r="H142" s="156">
        <v>30</v>
      </c>
      <c r="I142" s="156">
        <v>13.15</v>
      </c>
      <c r="J142" s="156">
        <f t="shared" si="0"/>
        <v>394.5</v>
      </c>
      <c r="K142" s="157"/>
      <c r="L142" s="29"/>
      <c r="M142" s="158" t="s">
        <v>1</v>
      </c>
      <c r="N142" s="159" t="s">
        <v>37</v>
      </c>
      <c r="O142" s="160">
        <v>0</v>
      </c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62" t="s">
        <v>173</v>
      </c>
      <c r="AT142" s="162" t="s">
        <v>169</v>
      </c>
      <c r="AU142" s="162" t="s">
        <v>84</v>
      </c>
      <c r="AY142" s="16" t="s">
        <v>167</v>
      </c>
      <c r="BE142" s="163">
        <f t="shared" si="4"/>
        <v>0</v>
      </c>
      <c r="BF142" s="163">
        <f t="shared" si="5"/>
        <v>394.5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6" t="s">
        <v>84</v>
      </c>
      <c r="BK142" s="164">
        <f t="shared" si="9"/>
        <v>394.5</v>
      </c>
      <c r="BL142" s="16" t="s">
        <v>173</v>
      </c>
      <c r="BM142" s="162" t="s">
        <v>208</v>
      </c>
    </row>
    <row r="143" spans="1:65" s="2" customFormat="1" ht="16.5" customHeight="1">
      <c r="A143" s="28"/>
      <c r="B143" s="151"/>
      <c r="C143" s="180" t="s">
        <v>213</v>
      </c>
      <c r="D143" s="180" t="s">
        <v>209</v>
      </c>
      <c r="E143" s="181" t="s">
        <v>2182</v>
      </c>
      <c r="F143" s="182" t="s">
        <v>2280</v>
      </c>
      <c r="G143" s="183" t="s">
        <v>172</v>
      </c>
      <c r="H143" s="184">
        <v>30</v>
      </c>
      <c r="I143" s="184">
        <v>34.814999999999998</v>
      </c>
      <c r="J143" s="184">
        <f t="shared" si="0"/>
        <v>1044.45</v>
      </c>
      <c r="K143" s="185"/>
      <c r="L143" s="186"/>
      <c r="M143" s="187" t="s">
        <v>1</v>
      </c>
      <c r="N143" s="188" t="s">
        <v>37</v>
      </c>
      <c r="O143" s="160">
        <v>0</v>
      </c>
      <c r="P143" s="160">
        <f t="shared" si="1"/>
        <v>0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62" t="s">
        <v>213</v>
      </c>
      <c r="AT143" s="162" t="s">
        <v>209</v>
      </c>
      <c r="AU143" s="162" t="s">
        <v>84</v>
      </c>
      <c r="AY143" s="16" t="s">
        <v>167</v>
      </c>
      <c r="BE143" s="163">
        <f t="shared" si="4"/>
        <v>0</v>
      </c>
      <c r="BF143" s="163">
        <f t="shared" si="5"/>
        <v>1044.45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6" t="s">
        <v>84</v>
      </c>
      <c r="BK143" s="164">
        <f t="shared" si="9"/>
        <v>1044.45</v>
      </c>
      <c r="BL143" s="16" t="s">
        <v>173</v>
      </c>
      <c r="BM143" s="162" t="s">
        <v>213</v>
      </c>
    </row>
    <row r="144" spans="1:65" s="12" customFormat="1" ht="22.9" customHeight="1">
      <c r="B144" s="139"/>
      <c r="D144" s="140" t="s">
        <v>70</v>
      </c>
      <c r="E144" s="149" t="s">
        <v>173</v>
      </c>
      <c r="F144" s="149" t="s">
        <v>313</v>
      </c>
      <c r="J144" s="150">
        <f>BK144</f>
        <v>450.04500000000002</v>
      </c>
      <c r="L144" s="139"/>
      <c r="M144" s="143"/>
      <c r="N144" s="144"/>
      <c r="O144" s="144"/>
      <c r="P144" s="145">
        <f>P145</f>
        <v>0</v>
      </c>
      <c r="Q144" s="144"/>
      <c r="R144" s="145">
        <f>R145</f>
        <v>0</v>
      </c>
      <c r="S144" s="144"/>
      <c r="T144" s="146">
        <f>T145</f>
        <v>0</v>
      </c>
      <c r="AR144" s="140" t="s">
        <v>78</v>
      </c>
      <c r="AT144" s="147" t="s">
        <v>70</v>
      </c>
      <c r="AU144" s="147" t="s">
        <v>78</v>
      </c>
      <c r="AY144" s="140" t="s">
        <v>167</v>
      </c>
      <c r="BK144" s="148">
        <f>BK145</f>
        <v>450.04500000000002</v>
      </c>
    </row>
    <row r="145" spans="1:65" s="2" customFormat="1" ht="33" customHeight="1">
      <c r="A145" s="28"/>
      <c r="B145" s="151"/>
      <c r="C145" s="152" t="s">
        <v>223</v>
      </c>
      <c r="D145" s="152" t="s">
        <v>169</v>
      </c>
      <c r="E145" s="153" t="s">
        <v>2188</v>
      </c>
      <c r="F145" s="154" t="s">
        <v>2189</v>
      </c>
      <c r="G145" s="155" t="s">
        <v>172</v>
      </c>
      <c r="H145" s="156">
        <v>15</v>
      </c>
      <c r="I145" s="156">
        <v>30.003</v>
      </c>
      <c r="J145" s="156">
        <f>ROUND(I145*H145,3)</f>
        <v>450.04500000000002</v>
      </c>
      <c r="K145" s="157"/>
      <c r="L145" s="29"/>
      <c r="M145" s="158" t="s">
        <v>1</v>
      </c>
      <c r="N145" s="159" t="s">
        <v>37</v>
      </c>
      <c r="O145" s="160">
        <v>0</v>
      </c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62" t="s">
        <v>173</v>
      </c>
      <c r="AT145" s="162" t="s">
        <v>169</v>
      </c>
      <c r="AU145" s="162" t="s">
        <v>84</v>
      </c>
      <c r="AY145" s="16" t="s">
        <v>167</v>
      </c>
      <c r="BE145" s="163">
        <f>IF(N145="základná",J145,0)</f>
        <v>0</v>
      </c>
      <c r="BF145" s="163">
        <f>IF(N145="znížená",J145,0)</f>
        <v>450.04500000000002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84</v>
      </c>
      <c r="BK145" s="164">
        <f>ROUND(I145*H145,3)</f>
        <v>450.04500000000002</v>
      </c>
      <c r="BL145" s="16" t="s">
        <v>173</v>
      </c>
      <c r="BM145" s="162" t="s">
        <v>223</v>
      </c>
    </row>
    <row r="146" spans="1:65" s="12" customFormat="1" ht="22.9" customHeight="1">
      <c r="B146" s="139"/>
      <c r="D146" s="140" t="s">
        <v>70</v>
      </c>
      <c r="E146" s="149" t="s">
        <v>213</v>
      </c>
      <c r="F146" s="149" t="s">
        <v>2194</v>
      </c>
      <c r="J146" s="150">
        <f>BK146</f>
        <v>356.49900000000002</v>
      </c>
      <c r="L146" s="139"/>
      <c r="M146" s="143"/>
      <c r="N146" s="144"/>
      <c r="O146" s="144"/>
      <c r="P146" s="145">
        <f>SUM(P147:P148)</f>
        <v>0</v>
      </c>
      <c r="Q146" s="144"/>
      <c r="R146" s="145">
        <f>SUM(R147:R148)</f>
        <v>0</v>
      </c>
      <c r="S146" s="144"/>
      <c r="T146" s="146">
        <f>SUM(T147:T148)</f>
        <v>0</v>
      </c>
      <c r="AR146" s="140" t="s">
        <v>78</v>
      </c>
      <c r="AT146" s="147" t="s">
        <v>70</v>
      </c>
      <c r="AU146" s="147" t="s">
        <v>78</v>
      </c>
      <c r="AY146" s="140" t="s">
        <v>167</v>
      </c>
      <c r="BK146" s="148">
        <f>SUM(BK147:BK148)</f>
        <v>356.49900000000002</v>
      </c>
    </row>
    <row r="147" spans="1:65" s="2" customFormat="1" ht="16.5" customHeight="1">
      <c r="A147" s="28"/>
      <c r="B147" s="151"/>
      <c r="C147" s="152" t="s">
        <v>229</v>
      </c>
      <c r="D147" s="152" t="s">
        <v>169</v>
      </c>
      <c r="E147" s="153" t="s">
        <v>2336</v>
      </c>
      <c r="F147" s="154" t="s">
        <v>2337</v>
      </c>
      <c r="G147" s="155" t="s">
        <v>434</v>
      </c>
      <c r="H147" s="156">
        <v>99</v>
      </c>
      <c r="I147" s="156">
        <v>1.9850000000000001</v>
      </c>
      <c r="J147" s="156">
        <f>ROUND(I147*H147,3)</f>
        <v>196.51499999999999</v>
      </c>
      <c r="K147" s="157"/>
      <c r="L147" s="29"/>
      <c r="M147" s="158" t="s">
        <v>1</v>
      </c>
      <c r="N147" s="159" t="s">
        <v>37</v>
      </c>
      <c r="O147" s="160">
        <v>0</v>
      </c>
      <c r="P147" s="160">
        <f>O147*H147</f>
        <v>0</v>
      </c>
      <c r="Q147" s="160">
        <v>0</v>
      </c>
      <c r="R147" s="160">
        <f>Q147*H147</f>
        <v>0</v>
      </c>
      <c r="S147" s="160">
        <v>0</v>
      </c>
      <c r="T147" s="161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62" t="s">
        <v>173</v>
      </c>
      <c r="AT147" s="162" t="s">
        <v>169</v>
      </c>
      <c r="AU147" s="162" t="s">
        <v>84</v>
      </c>
      <c r="AY147" s="16" t="s">
        <v>167</v>
      </c>
      <c r="BE147" s="163">
        <f>IF(N147="základná",J147,0)</f>
        <v>0</v>
      </c>
      <c r="BF147" s="163">
        <f>IF(N147="znížená",J147,0)</f>
        <v>196.51499999999999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6" t="s">
        <v>84</v>
      </c>
      <c r="BK147" s="164">
        <f>ROUND(I147*H147,3)</f>
        <v>196.51499999999999</v>
      </c>
      <c r="BL147" s="16" t="s">
        <v>173</v>
      </c>
      <c r="BM147" s="162" t="s">
        <v>229</v>
      </c>
    </row>
    <row r="148" spans="1:65" s="2" customFormat="1" ht="21.75" customHeight="1">
      <c r="A148" s="28"/>
      <c r="B148" s="151"/>
      <c r="C148" s="152" t="s">
        <v>236</v>
      </c>
      <c r="D148" s="152" t="s">
        <v>169</v>
      </c>
      <c r="E148" s="153" t="s">
        <v>2338</v>
      </c>
      <c r="F148" s="154" t="s">
        <v>2339</v>
      </c>
      <c r="G148" s="155" t="s">
        <v>434</v>
      </c>
      <c r="H148" s="156">
        <v>99</v>
      </c>
      <c r="I148" s="156">
        <v>1.6160000000000001</v>
      </c>
      <c r="J148" s="156">
        <f>ROUND(I148*H148,3)</f>
        <v>159.98400000000001</v>
      </c>
      <c r="K148" s="157"/>
      <c r="L148" s="29"/>
      <c r="M148" s="158" t="s">
        <v>1</v>
      </c>
      <c r="N148" s="159" t="s">
        <v>37</v>
      </c>
      <c r="O148" s="160">
        <v>0</v>
      </c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62" t="s">
        <v>173</v>
      </c>
      <c r="AT148" s="162" t="s">
        <v>169</v>
      </c>
      <c r="AU148" s="162" t="s">
        <v>84</v>
      </c>
      <c r="AY148" s="16" t="s">
        <v>167</v>
      </c>
      <c r="BE148" s="163">
        <f>IF(N148="základná",J148,0)</f>
        <v>0</v>
      </c>
      <c r="BF148" s="163">
        <f>IF(N148="znížená",J148,0)</f>
        <v>159.98400000000001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84</v>
      </c>
      <c r="BK148" s="164">
        <f>ROUND(I148*H148,3)</f>
        <v>159.98400000000001</v>
      </c>
      <c r="BL148" s="16" t="s">
        <v>173</v>
      </c>
      <c r="BM148" s="162" t="s">
        <v>236</v>
      </c>
    </row>
    <row r="149" spans="1:65" s="12" customFormat="1" ht="22.9" customHeight="1">
      <c r="B149" s="139"/>
      <c r="D149" s="140" t="s">
        <v>70</v>
      </c>
      <c r="E149" s="149" t="s">
        <v>447</v>
      </c>
      <c r="F149" s="149" t="s">
        <v>448</v>
      </c>
      <c r="J149" s="150">
        <f>BK149</f>
        <v>479.08100000000002</v>
      </c>
      <c r="L149" s="139"/>
      <c r="M149" s="143"/>
      <c r="N149" s="144"/>
      <c r="O149" s="144"/>
      <c r="P149" s="145">
        <f>P150</f>
        <v>0</v>
      </c>
      <c r="Q149" s="144"/>
      <c r="R149" s="145">
        <f>R150</f>
        <v>0</v>
      </c>
      <c r="S149" s="144"/>
      <c r="T149" s="146">
        <f>T150</f>
        <v>0</v>
      </c>
      <c r="AR149" s="140" t="s">
        <v>78</v>
      </c>
      <c r="AT149" s="147" t="s">
        <v>70</v>
      </c>
      <c r="AU149" s="147" t="s">
        <v>78</v>
      </c>
      <c r="AY149" s="140" t="s">
        <v>167</v>
      </c>
      <c r="BK149" s="148">
        <f>BK150</f>
        <v>479.08100000000002</v>
      </c>
    </row>
    <row r="150" spans="1:65" s="2" customFormat="1" ht="21.75" customHeight="1">
      <c r="A150" s="28"/>
      <c r="B150" s="151"/>
      <c r="C150" s="152" t="s">
        <v>242</v>
      </c>
      <c r="D150" s="152" t="s">
        <v>169</v>
      </c>
      <c r="E150" s="153" t="s">
        <v>2260</v>
      </c>
      <c r="F150" s="154" t="s">
        <v>2261</v>
      </c>
      <c r="G150" s="155" t="s">
        <v>294</v>
      </c>
      <c r="H150" s="156">
        <v>18.649999999999999</v>
      </c>
      <c r="I150" s="156">
        <v>25.687999999999999</v>
      </c>
      <c r="J150" s="156">
        <f>ROUND(I150*H150,3)</f>
        <v>479.08100000000002</v>
      </c>
      <c r="K150" s="157"/>
      <c r="L150" s="29"/>
      <c r="M150" s="158" t="s">
        <v>1</v>
      </c>
      <c r="N150" s="159" t="s">
        <v>37</v>
      </c>
      <c r="O150" s="160">
        <v>0</v>
      </c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62" t="s">
        <v>173</v>
      </c>
      <c r="AT150" s="162" t="s">
        <v>169</v>
      </c>
      <c r="AU150" s="162" t="s">
        <v>84</v>
      </c>
      <c r="AY150" s="16" t="s">
        <v>167</v>
      </c>
      <c r="BE150" s="163">
        <f>IF(N150="základná",J150,0)</f>
        <v>0</v>
      </c>
      <c r="BF150" s="163">
        <f>IF(N150="znížená",J150,0)</f>
        <v>479.08100000000002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6" t="s">
        <v>84</v>
      </c>
      <c r="BK150" s="164">
        <f>ROUND(I150*H150,3)</f>
        <v>479.08100000000002</v>
      </c>
      <c r="BL150" s="16" t="s">
        <v>173</v>
      </c>
      <c r="BM150" s="162" t="s">
        <v>242</v>
      </c>
    </row>
    <row r="151" spans="1:65" s="12" customFormat="1" ht="25.9" customHeight="1">
      <c r="B151" s="139"/>
      <c r="D151" s="140" t="s">
        <v>70</v>
      </c>
      <c r="E151" s="141" t="s">
        <v>453</v>
      </c>
      <c r="F151" s="141" t="s">
        <v>454</v>
      </c>
      <c r="J151" s="142">
        <f>BK151</f>
        <v>0</v>
      </c>
      <c r="L151" s="139"/>
      <c r="M151" s="143"/>
      <c r="N151" s="144"/>
      <c r="O151" s="144"/>
      <c r="P151" s="145">
        <v>0</v>
      </c>
      <c r="Q151" s="144"/>
      <c r="R151" s="145">
        <v>0</v>
      </c>
      <c r="S151" s="144"/>
      <c r="T151" s="146">
        <v>0</v>
      </c>
      <c r="AR151" s="140" t="s">
        <v>84</v>
      </c>
      <c r="AT151" s="147" t="s">
        <v>70</v>
      </c>
      <c r="AU151" s="147" t="s">
        <v>71</v>
      </c>
      <c r="AY151" s="140" t="s">
        <v>167</v>
      </c>
      <c r="BK151" s="148">
        <v>0</v>
      </c>
    </row>
    <row r="152" spans="1:65" s="12" customFormat="1" ht="25.9" customHeight="1">
      <c r="B152" s="139"/>
      <c r="D152" s="140" t="s">
        <v>70</v>
      </c>
      <c r="E152" s="141" t="s">
        <v>209</v>
      </c>
      <c r="F152" s="141" t="s">
        <v>209</v>
      </c>
      <c r="J152" s="142">
        <f>BK152</f>
        <v>3766.0610000000001</v>
      </c>
      <c r="L152" s="139"/>
      <c r="M152" s="143"/>
      <c r="N152" s="144"/>
      <c r="O152" s="144"/>
      <c r="P152" s="145">
        <f>P153</f>
        <v>0</v>
      </c>
      <c r="Q152" s="144"/>
      <c r="R152" s="145">
        <f>R153</f>
        <v>0</v>
      </c>
      <c r="S152" s="144"/>
      <c r="T152" s="146">
        <f>T153</f>
        <v>0</v>
      </c>
      <c r="AR152" s="140" t="s">
        <v>185</v>
      </c>
      <c r="AT152" s="147" t="s">
        <v>70</v>
      </c>
      <c r="AU152" s="147" t="s">
        <v>71</v>
      </c>
      <c r="AY152" s="140" t="s">
        <v>167</v>
      </c>
      <c r="BK152" s="148">
        <f>BK153</f>
        <v>3766.0610000000001</v>
      </c>
    </row>
    <row r="153" spans="1:65" s="12" customFormat="1" ht="22.9" customHeight="1">
      <c r="B153" s="139"/>
      <c r="D153" s="140" t="s">
        <v>70</v>
      </c>
      <c r="E153" s="149" t="s">
        <v>1964</v>
      </c>
      <c r="F153" s="149" t="s">
        <v>1965</v>
      </c>
      <c r="J153" s="150">
        <f>BK153</f>
        <v>3766.0610000000001</v>
      </c>
      <c r="L153" s="139"/>
      <c r="M153" s="143"/>
      <c r="N153" s="144"/>
      <c r="O153" s="144"/>
      <c r="P153" s="145">
        <f>SUM(P154:P188)</f>
        <v>0</v>
      </c>
      <c r="Q153" s="144"/>
      <c r="R153" s="145">
        <f>SUM(R154:R188)</f>
        <v>0</v>
      </c>
      <c r="S153" s="144"/>
      <c r="T153" s="146">
        <f>SUM(T154:T188)</f>
        <v>0</v>
      </c>
      <c r="AR153" s="140" t="s">
        <v>185</v>
      </c>
      <c r="AT153" s="147" t="s">
        <v>70</v>
      </c>
      <c r="AU153" s="147" t="s">
        <v>78</v>
      </c>
      <c r="AY153" s="140" t="s">
        <v>167</v>
      </c>
      <c r="BK153" s="148">
        <f>SUM(BK154:BK188)</f>
        <v>3766.0610000000001</v>
      </c>
    </row>
    <row r="154" spans="1:65" s="2" customFormat="1" ht="16.5" customHeight="1">
      <c r="A154" s="28"/>
      <c r="B154" s="151"/>
      <c r="C154" s="152" t="s">
        <v>320</v>
      </c>
      <c r="D154" s="152" t="s">
        <v>169</v>
      </c>
      <c r="E154" s="153" t="s">
        <v>2340</v>
      </c>
      <c r="F154" s="154" t="s">
        <v>2341</v>
      </c>
      <c r="G154" s="155" t="s">
        <v>245</v>
      </c>
      <c r="H154" s="156">
        <v>1</v>
      </c>
      <c r="I154" s="156">
        <v>54.088000000000001</v>
      </c>
      <c r="J154" s="156">
        <f t="shared" ref="J154:J188" si="10">ROUND(I154*H154,3)</f>
        <v>54.088000000000001</v>
      </c>
      <c r="K154" s="157"/>
      <c r="L154" s="29"/>
      <c r="M154" s="158" t="s">
        <v>1</v>
      </c>
      <c r="N154" s="159" t="s">
        <v>37</v>
      </c>
      <c r="O154" s="160">
        <v>0</v>
      </c>
      <c r="P154" s="160">
        <f t="shared" ref="P154:P188" si="11">O154*H154</f>
        <v>0</v>
      </c>
      <c r="Q154" s="160">
        <v>0</v>
      </c>
      <c r="R154" s="160">
        <f t="shared" ref="R154:R188" si="12">Q154*H154</f>
        <v>0</v>
      </c>
      <c r="S154" s="160">
        <v>0</v>
      </c>
      <c r="T154" s="161">
        <f t="shared" ref="T154:T188" si="13"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62" t="s">
        <v>538</v>
      </c>
      <c r="AT154" s="162" t="s">
        <v>169</v>
      </c>
      <c r="AU154" s="162" t="s">
        <v>84</v>
      </c>
      <c r="AY154" s="16" t="s">
        <v>167</v>
      </c>
      <c r="BE154" s="163">
        <f t="shared" ref="BE154:BE188" si="14">IF(N154="základná",J154,0)</f>
        <v>0</v>
      </c>
      <c r="BF154" s="163">
        <f t="shared" ref="BF154:BF188" si="15">IF(N154="znížená",J154,0)</f>
        <v>54.088000000000001</v>
      </c>
      <c r="BG154" s="163">
        <f t="shared" ref="BG154:BG188" si="16">IF(N154="zákl. prenesená",J154,0)</f>
        <v>0</v>
      </c>
      <c r="BH154" s="163">
        <f t="shared" ref="BH154:BH188" si="17">IF(N154="zníž. prenesená",J154,0)</f>
        <v>0</v>
      </c>
      <c r="BI154" s="163">
        <f t="shared" ref="BI154:BI188" si="18">IF(N154="nulová",J154,0)</f>
        <v>0</v>
      </c>
      <c r="BJ154" s="16" t="s">
        <v>84</v>
      </c>
      <c r="BK154" s="164">
        <f t="shared" ref="BK154:BK188" si="19">ROUND(I154*H154,3)</f>
        <v>54.088000000000001</v>
      </c>
      <c r="BL154" s="16" t="s">
        <v>538</v>
      </c>
      <c r="BM154" s="162" t="s">
        <v>320</v>
      </c>
    </row>
    <row r="155" spans="1:65" s="2" customFormat="1" ht="16.5" customHeight="1">
      <c r="A155" s="28"/>
      <c r="B155" s="151"/>
      <c r="C155" s="152" t="s">
        <v>325</v>
      </c>
      <c r="D155" s="152" t="s">
        <v>169</v>
      </c>
      <c r="E155" s="153" t="s">
        <v>2342</v>
      </c>
      <c r="F155" s="154" t="s">
        <v>2343</v>
      </c>
      <c r="G155" s="155" t="s">
        <v>2344</v>
      </c>
      <c r="H155" s="156">
        <v>1</v>
      </c>
      <c r="I155" s="156">
        <v>85.010999999999996</v>
      </c>
      <c r="J155" s="156">
        <f t="shared" si="10"/>
        <v>85.010999999999996</v>
      </c>
      <c r="K155" s="157"/>
      <c r="L155" s="29"/>
      <c r="M155" s="158" t="s">
        <v>1</v>
      </c>
      <c r="N155" s="159" t="s">
        <v>37</v>
      </c>
      <c r="O155" s="160">
        <v>0</v>
      </c>
      <c r="P155" s="160">
        <f t="shared" si="11"/>
        <v>0</v>
      </c>
      <c r="Q155" s="160">
        <v>0</v>
      </c>
      <c r="R155" s="160">
        <f t="shared" si="12"/>
        <v>0</v>
      </c>
      <c r="S155" s="160">
        <v>0</v>
      </c>
      <c r="T155" s="161">
        <f t="shared" si="13"/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62" t="s">
        <v>538</v>
      </c>
      <c r="AT155" s="162" t="s">
        <v>169</v>
      </c>
      <c r="AU155" s="162" t="s">
        <v>84</v>
      </c>
      <c r="AY155" s="16" t="s">
        <v>167</v>
      </c>
      <c r="BE155" s="163">
        <f t="shared" si="14"/>
        <v>0</v>
      </c>
      <c r="BF155" s="163">
        <f t="shared" si="15"/>
        <v>85.010999999999996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6" t="s">
        <v>84</v>
      </c>
      <c r="BK155" s="164">
        <f t="shared" si="19"/>
        <v>85.010999999999996</v>
      </c>
      <c r="BL155" s="16" t="s">
        <v>538</v>
      </c>
      <c r="BM155" s="162" t="s">
        <v>325</v>
      </c>
    </row>
    <row r="156" spans="1:65" s="2" customFormat="1" ht="16.5" customHeight="1">
      <c r="A156" s="28"/>
      <c r="B156" s="151"/>
      <c r="C156" s="152" t="s">
        <v>331</v>
      </c>
      <c r="D156" s="152" t="s">
        <v>169</v>
      </c>
      <c r="E156" s="153" t="s">
        <v>2345</v>
      </c>
      <c r="F156" s="154" t="s">
        <v>2346</v>
      </c>
      <c r="G156" s="155" t="s">
        <v>2344</v>
      </c>
      <c r="H156" s="156">
        <v>1</v>
      </c>
      <c r="I156" s="156">
        <v>94.914000000000001</v>
      </c>
      <c r="J156" s="156">
        <f t="shared" si="10"/>
        <v>94.914000000000001</v>
      </c>
      <c r="K156" s="157"/>
      <c r="L156" s="29"/>
      <c r="M156" s="158" t="s">
        <v>1</v>
      </c>
      <c r="N156" s="159" t="s">
        <v>37</v>
      </c>
      <c r="O156" s="160">
        <v>0</v>
      </c>
      <c r="P156" s="160">
        <f t="shared" si="11"/>
        <v>0</v>
      </c>
      <c r="Q156" s="160">
        <v>0</v>
      </c>
      <c r="R156" s="160">
        <f t="shared" si="12"/>
        <v>0</v>
      </c>
      <c r="S156" s="160">
        <v>0</v>
      </c>
      <c r="T156" s="161">
        <f t="shared" si="13"/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62" t="s">
        <v>538</v>
      </c>
      <c r="AT156" s="162" t="s">
        <v>169</v>
      </c>
      <c r="AU156" s="162" t="s">
        <v>84</v>
      </c>
      <c r="AY156" s="16" t="s">
        <v>167</v>
      </c>
      <c r="BE156" s="163">
        <f t="shared" si="14"/>
        <v>0</v>
      </c>
      <c r="BF156" s="163">
        <f t="shared" si="15"/>
        <v>94.914000000000001</v>
      </c>
      <c r="BG156" s="163">
        <f t="shared" si="16"/>
        <v>0</v>
      </c>
      <c r="BH156" s="163">
        <f t="shared" si="17"/>
        <v>0</v>
      </c>
      <c r="BI156" s="163">
        <f t="shared" si="18"/>
        <v>0</v>
      </c>
      <c r="BJ156" s="16" t="s">
        <v>84</v>
      </c>
      <c r="BK156" s="164">
        <f t="shared" si="19"/>
        <v>94.914000000000001</v>
      </c>
      <c r="BL156" s="16" t="s">
        <v>538</v>
      </c>
      <c r="BM156" s="162" t="s">
        <v>331</v>
      </c>
    </row>
    <row r="157" spans="1:65" s="2" customFormat="1" ht="21.75" customHeight="1">
      <c r="A157" s="28"/>
      <c r="B157" s="151"/>
      <c r="C157" s="152" t="s">
        <v>337</v>
      </c>
      <c r="D157" s="152" t="s">
        <v>169</v>
      </c>
      <c r="E157" s="153" t="s">
        <v>2347</v>
      </c>
      <c r="F157" s="154" t="s">
        <v>2348</v>
      </c>
      <c r="G157" s="155" t="s">
        <v>434</v>
      </c>
      <c r="H157" s="156">
        <v>8</v>
      </c>
      <c r="I157" s="156">
        <v>0.254</v>
      </c>
      <c r="J157" s="156">
        <f t="shared" si="10"/>
        <v>2.032</v>
      </c>
      <c r="K157" s="157"/>
      <c r="L157" s="29"/>
      <c r="M157" s="158" t="s">
        <v>1</v>
      </c>
      <c r="N157" s="159" t="s">
        <v>37</v>
      </c>
      <c r="O157" s="160">
        <v>0</v>
      </c>
      <c r="P157" s="160">
        <f t="shared" si="11"/>
        <v>0</v>
      </c>
      <c r="Q157" s="160">
        <v>0</v>
      </c>
      <c r="R157" s="160">
        <f t="shared" si="12"/>
        <v>0</v>
      </c>
      <c r="S157" s="160">
        <v>0</v>
      </c>
      <c r="T157" s="161">
        <f t="shared" si="13"/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62" t="s">
        <v>538</v>
      </c>
      <c r="AT157" s="162" t="s">
        <v>169</v>
      </c>
      <c r="AU157" s="162" t="s">
        <v>84</v>
      </c>
      <c r="AY157" s="16" t="s">
        <v>167</v>
      </c>
      <c r="BE157" s="163">
        <f t="shared" si="14"/>
        <v>0</v>
      </c>
      <c r="BF157" s="163">
        <f t="shared" si="15"/>
        <v>2.032</v>
      </c>
      <c r="BG157" s="163">
        <f t="shared" si="16"/>
        <v>0</v>
      </c>
      <c r="BH157" s="163">
        <f t="shared" si="17"/>
        <v>0</v>
      </c>
      <c r="BI157" s="163">
        <f t="shared" si="18"/>
        <v>0</v>
      </c>
      <c r="BJ157" s="16" t="s">
        <v>84</v>
      </c>
      <c r="BK157" s="164">
        <f t="shared" si="19"/>
        <v>2.032</v>
      </c>
      <c r="BL157" s="16" t="s">
        <v>538</v>
      </c>
      <c r="BM157" s="162" t="s">
        <v>337</v>
      </c>
    </row>
    <row r="158" spans="1:65" s="2" customFormat="1" ht="21.75" customHeight="1">
      <c r="A158" s="28"/>
      <c r="B158" s="151"/>
      <c r="C158" s="152" t="s">
        <v>341</v>
      </c>
      <c r="D158" s="152" t="s">
        <v>169</v>
      </c>
      <c r="E158" s="153" t="s">
        <v>2349</v>
      </c>
      <c r="F158" s="154" t="s">
        <v>2350</v>
      </c>
      <c r="G158" s="155" t="s">
        <v>434</v>
      </c>
      <c r="H158" s="156">
        <v>91</v>
      </c>
      <c r="I158" s="156">
        <v>0.54900000000000004</v>
      </c>
      <c r="J158" s="156">
        <f t="shared" si="10"/>
        <v>49.959000000000003</v>
      </c>
      <c r="K158" s="157"/>
      <c r="L158" s="29"/>
      <c r="M158" s="158" t="s">
        <v>1</v>
      </c>
      <c r="N158" s="159" t="s">
        <v>37</v>
      </c>
      <c r="O158" s="160">
        <v>0</v>
      </c>
      <c r="P158" s="160">
        <f t="shared" si="11"/>
        <v>0</v>
      </c>
      <c r="Q158" s="160">
        <v>0</v>
      </c>
      <c r="R158" s="160">
        <f t="shared" si="12"/>
        <v>0</v>
      </c>
      <c r="S158" s="160">
        <v>0</v>
      </c>
      <c r="T158" s="161">
        <f t="shared" si="13"/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62" t="s">
        <v>538</v>
      </c>
      <c r="AT158" s="162" t="s">
        <v>169</v>
      </c>
      <c r="AU158" s="162" t="s">
        <v>84</v>
      </c>
      <c r="AY158" s="16" t="s">
        <v>167</v>
      </c>
      <c r="BE158" s="163">
        <f t="shared" si="14"/>
        <v>0</v>
      </c>
      <c r="BF158" s="163">
        <f t="shared" si="15"/>
        <v>49.959000000000003</v>
      </c>
      <c r="BG158" s="163">
        <f t="shared" si="16"/>
        <v>0</v>
      </c>
      <c r="BH158" s="163">
        <f t="shared" si="17"/>
        <v>0</v>
      </c>
      <c r="BI158" s="163">
        <f t="shared" si="18"/>
        <v>0</v>
      </c>
      <c r="BJ158" s="16" t="s">
        <v>84</v>
      </c>
      <c r="BK158" s="164">
        <f t="shared" si="19"/>
        <v>49.959000000000003</v>
      </c>
      <c r="BL158" s="16" t="s">
        <v>538</v>
      </c>
      <c r="BM158" s="162" t="s">
        <v>341</v>
      </c>
    </row>
    <row r="159" spans="1:65" s="2" customFormat="1" ht="21.75" customHeight="1">
      <c r="A159" s="28"/>
      <c r="B159" s="151"/>
      <c r="C159" s="152" t="s">
        <v>347</v>
      </c>
      <c r="D159" s="152" t="s">
        <v>169</v>
      </c>
      <c r="E159" s="153" t="s">
        <v>2351</v>
      </c>
      <c r="F159" s="154" t="s">
        <v>2352</v>
      </c>
      <c r="G159" s="155" t="s">
        <v>434</v>
      </c>
      <c r="H159" s="156">
        <v>2</v>
      </c>
      <c r="I159" s="156">
        <v>0.46600000000000003</v>
      </c>
      <c r="J159" s="156">
        <f t="shared" si="10"/>
        <v>0.93200000000000005</v>
      </c>
      <c r="K159" s="157"/>
      <c r="L159" s="29"/>
      <c r="M159" s="158" t="s">
        <v>1</v>
      </c>
      <c r="N159" s="159" t="s">
        <v>37</v>
      </c>
      <c r="O159" s="160">
        <v>0</v>
      </c>
      <c r="P159" s="160">
        <f t="shared" si="11"/>
        <v>0</v>
      </c>
      <c r="Q159" s="160">
        <v>0</v>
      </c>
      <c r="R159" s="160">
        <f t="shared" si="12"/>
        <v>0</v>
      </c>
      <c r="S159" s="160">
        <v>0</v>
      </c>
      <c r="T159" s="161">
        <f t="shared" si="13"/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62" t="s">
        <v>538</v>
      </c>
      <c r="AT159" s="162" t="s">
        <v>169</v>
      </c>
      <c r="AU159" s="162" t="s">
        <v>84</v>
      </c>
      <c r="AY159" s="16" t="s">
        <v>167</v>
      </c>
      <c r="BE159" s="163">
        <f t="shared" si="14"/>
        <v>0</v>
      </c>
      <c r="BF159" s="163">
        <f t="shared" si="15"/>
        <v>0.93200000000000005</v>
      </c>
      <c r="BG159" s="163">
        <f t="shared" si="16"/>
        <v>0</v>
      </c>
      <c r="BH159" s="163">
        <f t="shared" si="17"/>
        <v>0</v>
      </c>
      <c r="BI159" s="163">
        <f t="shared" si="18"/>
        <v>0</v>
      </c>
      <c r="BJ159" s="16" t="s">
        <v>84</v>
      </c>
      <c r="BK159" s="164">
        <f t="shared" si="19"/>
        <v>0.93200000000000005</v>
      </c>
      <c r="BL159" s="16" t="s">
        <v>538</v>
      </c>
      <c r="BM159" s="162" t="s">
        <v>347</v>
      </c>
    </row>
    <row r="160" spans="1:65" s="2" customFormat="1" ht="21.75" customHeight="1">
      <c r="A160" s="28"/>
      <c r="B160" s="151"/>
      <c r="C160" s="180" t="s">
        <v>351</v>
      </c>
      <c r="D160" s="180" t="s">
        <v>209</v>
      </c>
      <c r="E160" s="181" t="s">
        <v>2353</v>
      </c>
      <c r="F160" s="182" t="s">
        <v>2354</v>
      </c>
      <c r="G160" s="183" t="s">
        <v>434</v>
      </c>
      <c r="H160" s="184">
        <v>2</v>
      </c>
      <c r="I160" s="184">
        <v>1.238</v>
      </c>
      <c r="J160" s="184">
        <f t="shared" si="10"/>
        <v>2.476</v>
      </c>
      <c r="K160" s="185"/>
      <c r="L160" s="186"/>
      <c r="M160" s="187" t="s">
        <v>1</v>
      </c>
      <c r="N160" s="188" t="s">
        <v>37</v>
      </c>
      <c r="O160" s="160">
        <v>0</v>
      </c>
      <c r="P160" s="160">
        <f t="shared" si="11"/>
        <v>0</v>
      </c>
      <c r="Q160" s="160">
        <v>0</v>
      </c>
      <c r="R160" s="160">
        <f t="shared" si="12"/>
        <v>0</v>
      </c>
      <c r="S160" s="160">
        <v>0</v>
      </c>
      <c r="T160" s="161">
        <f t="shared" si="13"/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62" t="s">
        <v>1325</v>
      </c>
      <c r="AT160" s="162" t="s">
        <v>209</v>
      </c>
      <c r="AU160" s="162" t="s">
        <v>84</v>
      </c>
      <c r="AY160" s="16" t="s">
        <v>167</v>
      </c>
      <c r="BE160" s="163">
        <f t="shared" si="14"/>
        <v>0</v>
      </c>
      <c r="BF160" s="163">
        <f t="shared" si="15"/>
        <v>2.476</v>
      </c>
      <c r="BG160" s="163">
        <f t="shared" si="16"/>
        <v>0</v>
      </c>
      <c r="BH160" s="163">
        <f t="shared" si="17"/>
        <v>0</v>
      </c>
      <c r="BI160" s="163">
        <f t="shared" si="18"/>
        <v>0</v>
      </c>
      <c r="BJ160" s="16" t="s">
        <v>84</v>
      </c>
      <c r="BK160" s="164">
        <f t="shared" si="19"/>
        <v>2.476</v>
      </c>
      <c r="BL160" s="16" t="s">
        <v>538</v>
      </c>
      <c r="BM160" s="162" t="s">
        <v>351</v>
      </c>
    </row>
    <row r="161" spans="1:65" s="2" customFormat="1" ht="21.75" customHeight="1">
      <c r="A161" s="28"/>
      <c r="B161" s="151"/>
      <c r="C161" s="152" t="s">
        <v>362</v>
      </c>
      <c r="D161" s="152" t="s">
        <v>169</v>
      </c>
      <c r="E161" s="153" t="s">
        <v>2355</v>
      </c>
      <c r="F161" s="154" t="s">
        <v>2356</v>
      </c>
      <c r="G161" s="155" t="s">
        <v>434</v>
      </c>
      <c r="H161" s="156">
        <v>6</v>
      </c>
      <c r="I161" s="156">
        <v>0.56799999999999995</v>
      </c>
      <c r="J161" s="156">
        <f t="shared" si="10"/>
        <v>3.4079999999999999</v>
      </c>
      <c r="K161" s="157"/>
      <c r="L161" s="29"/>
      <c r="M161" s="158" t="s">
        <v>1</v>
      </c>
      <c r="N161" s="159" t="s">
        <v>37</v>
      </c>
      <c r="O161" s="160">
        <v>0</v>
      </c>
      <c r="P161" s="160">
        <f t="shared" si="11"/>
        <v>0</v>
      </c>
      <c r="Q161" s="160">
        <v>0</v>
      </c>
      <c r="R161" s="160">
        <f t="shared" si="12"/>
        <v>0</v>
      </c>
      <c r="S161" s="160">
        <v>0</v>
      </c>
      <c r="T161" s="161">
        <f t="shared" si="13"/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62" t="s">
        <v>538</v>
      </c>
      <c r="AT161" s="162" t="s">
        <v>169</v>
      </c>
      <c r="AU161" s="162" t="s">
        <v>84</v>
      </c>
      <c r="AY161" s="16" t="s">
        <v>167</v>
      </c>
      <c r="BE161" s="163">
        <f t="shared" si="14"/>
        <v>0</v>
      </c>
      <c r="BF161" s="163">
        <f t="shared" si="15"/>
        <v>3.4079999999999999</v>
      </c>
      <c r="BG161" s="163">
        <f t="shared" si="16"/>
        <v>0</v>
      </c>
      <c r="BH161" s="163">
        <f t="shared" si="17"/>
        <v>0</v>
      </c>
      <c r="BI161" s="163">
        <f t="shared" si="18"/>
        <v>0</v>
      </c>
      <c r="BJ161" s="16" t="s">
        <v>84</v>
      </c>
      <c r="BK161" s="164">
        <f t="shared" si="19"/>
        <v>3.4079999999999999</v>
      </c>
      <c r="BL161" s="16" t="s">
        <v>538</v>
      </c>
      <c r="BM161" s="162" t="s">
        <v>362</v>
      </c>
    </row>
    <row r="162" spans="1:65" s="2" customFormat="1" ht="21.75" customHeight="1">
      <c r="A162" s="28"/>
      <c r="B162" s="151"/>
      <c r="C162" s="180" t="s">
        <v>368</v>
      </c>
      <c r="D162" s="180" t="s">
        <v>209</v>
      </c>
      <c r="E162" s="181" t="s">
        <v>2357</v>
      </c>
      <c r="F162" s="182" t="s">
        <v>2358</v>
      </c>
      <c r="G162" s="183" t="s">
        <v>434</v>
      </c>
      <c r="H162" s="184">
        <v>6</v>
      </c>
      <c r="I162" s="184">
        <v>1.758</v>
      </c>
      <c r="J162" s="184">
        <f t="shared" si="10"/>
        <v>10.548</v>
      </c>
      <c r="K162" s="185"/>
      <c r="L162" s="186"/>
      <c r="M162" s="187" t="s">
        <v>1</v>
      </c>
      <c r="N162" s="188" t="s">
        <v>37</v>
      </c>
      <c r="O162" s="160">
        <v>0</v>
      </c>
      <c r="P162" s="160">
        <f t="shared" si="11"/>
        <v>0</v>
      </c>
      <c r="Q162" s="160">
        <v>0</v>
      </c>
      <c r="R162" s="160">
        <f t="shared" si="12"/>
        <v>0</v>
      </c>
      <c r="S162" s="160">
        <v>0</v>
      </c>
      <c r="T162" s="161">
        <f t="shared" si="13"/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62" t="s">
        <v>1325</v>
      </c>
      <c r="AT162" s="162" t="s">
        <v>209</v>
      </c>
      <c r="AU162" s="162" t="s">
        <v>84</v>
      </c>
      <c r="AY162" s="16" t="s">
        <v>167</v>
      </c>
      <c r="BE162" s="163">
        <f t="shared" si="14"/>
        <v>0</v>
      </c>
      <c r="BF162" s="163">
        <f t="shared" si="15"/>
        <v>10.548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6" t="s">
        <v>84</v>
      </c>
      <c r="BK162" s="164">
        <f t="shared" si="19"/>
        <v>10.548</v>
      </c>
      <c r="BL162" s="16" t="s">
        <v>538</v>
      </c>
      <c r="BM162" s="162" t="s">
        <v>368</v>
      </c>
    </row>
    <row r="163" spans="1:65" s="2" customFormat="1" ht="21.75" customHeight="1">
      <c r="A163" s="28"/>
      <c r="B163" s="151"/>
      <c r="C163" s="152" t="s">
        <v>372</v>
      </c>
      <c r="D163" s="152" t="s">
        <v>169</v>
      </c>
      <c r="E163" s="153" t="s">
        <v>2359</v>
      </c>
      <c r="F163" s="154" t="s">
        <v>2360</v>
      </c>
      <c r="G163" s="155" t="s">
        <v>434</v>
      </c>
      <c r="H163" s="156">
        <v>91</v>
      </c>
      <c r="I163" s="156">
        <v>1.2410000000000001</v>
      </c>
      <c r="J163" s="156">
        <f t="shared" si="10"/>
        <v>112.931</v>
      </c>
      <c r="K163" s="157"/>
      <c r="L163" s="29"/>
      <c r="M163" s="158" t="s">
        <v>1</v>
      </c>
      <c r="N163" s="159" t="s">
        <v>37</v>
      </c>
      <c r="O163" s="160">
        <v>0</v>
      </c>
      <c r="P163" s="160">
        <f t="shared" si="11"/>
        <v>0</v>
      </c>
      <c r="Q163" s="160">
        <v>0</v>
      </c>
      <c r="R163" s="160">
        <f t="shared" si="12"/>
        <v>0</v>
      </c>
      <c r="S163" s="160">
        <v>0</v>
      </c>
      <c r="T163" s="161">
        <f t="shared" si="13"/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62" t="s">
        <v>538</v>
      </c>
      <c r="AT163" s="162" t="s">
        <v>169</v>
      </c>
      <c r="AU163" s="162" t="s">
        <v>84</v>
      </c>
      <c r="AY163" s="16" t="s">
        <v>167</v>
      </c>
      <c r="BE163" s="163">
        <f t="shared" si="14"/>
        <v>0</v>
      </c>
      <c r="BF163" s="163">
        <f t="shared" si="15"/>
        <v>112.931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6" t="s">
        <v>84</v>
      </c>
      <c r="BK163" s="164">
        <f t="shared" si="19"/>
        <v>112.931</v>
      </c>
      <c r="BL163" s="16" t="s">
        <v>538</v>
      </c>
      <c r="BM163" s="162" t="s">
        <v>372</v>
      </c>
    </row>
    <row r="164" spans="1:65" s="2" customFormat="1" ht="21.75" customHeight="1">
      <c r="A164" s="28"/>
      <c r="B164" s="151"/>
      <c r="C164" s="180" t="s">
        <v>379</v>
      </c>
      <c r="D164" s="180" t="s">
        <v>209</v>
      </c>
      <c r="E164" s="181" t="s">
        <v>2361</v>
      </c>
      <c r="F164" s="182" t="s">
        <v>2362</v>
      </c>
      <c r="G164" s="183" t="s">
        <v>434</v>
      </c>
      <c r="H164" s="184">
        <v>91</v>
      </c>
      <c r="I164" s="184">
        <v>6.15</v>
      </c>
      <c r="J164" s="184">
        <f t="shared" si="10"/>
        <v>559.65</v>
      </c>
      <c r="K164" s="185"/>
      <c r="L164" s="186"/>
      <c r="M164" s="187" t="s">
        <v>1</v>
      </c>
      <c r="N164" s="188" t="s">
        <v>37</v>
      </c>
      <c r="O164" s="160">
        <v>0</v>
      </c>
      <c r="P164" s="160">
        <f t="shared" si="11"/>
        <v>0</v>
      </c>
      <c r="Q164" s="160">
        <v>0</v>
      </c>
      <c r="R164" s="160">
        <f t="shared" si="12"/>
        <v>0</v>
      </c>
      <c r="S164" s="160">
        <v>0</v>
      </c>
      <c r="T164" s="161">
        <f t="shared" si="1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62" t="s">
        <v>1325</v>
      </c>
      <c r="AT164" s="162" t="s">
        <v>209</v>
      </c>
      <c r="AU164" s="162" t="s">
        <v>84</v>
      </c>
      <c r="AY164" s="16" t="s">
        <v>167</v>
      </c>
      <c r="BE164" s="163">
        <f t="shared" si="14"/>
        <v>0</v>
      </c>
      <c r="BF164" s="163">
        <f t="shared" si="15"/>
        <v>559.65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6" t="s">
        <v>84</v>
      </c>
      <c r="BK164" s="164">
        <f t="shared" si="19"/>
        <v>559.65</v>
      </c>
      <c r="BL164" s="16" t="s">
        <v>538</v>
      </c>
      <c r="BM164" s="162" t="s">
        <v>379</v>
      </c>
    </row>
    <row r="165" spans="1:65" s="2" customFormat="1" ht="21.75" customHeight="1">
      <c r="A165" s="28"/>
      <c r="B165" s="151"/>
      <c r="C165" s="152" t="s">
        <v>384</v>
      </c>
      <c r="D165" s="152" t="s">
        <v>169</v>
      </c>
      <c r="E165" s="153" t="s">
        <v>2363</v>
      </c>
      <c r="F165" s="154" t="s">
        <v>2364</v>
      </c>
      <c r="G165" s="155" t="s">
        <v>245</v>
      </c>
      <c r="H165" s="156">
        <v>2</v>
      </c>
      <c r="I165" s="156">
        <v>5.22</v>
      </c>
      <c r="J165" s="156">
        <f t="shared" si="10"/>
        <v>10.44</v>
      </c>
      <c r="K165" s="157"/>
      <c r="L165" s="29"/>
      <c r="M165" s="158" t="s">
        <v>1</v>
      </c>
      <c r="N165" s="159" t="s">
        <v>37</v>
      </c>
      <c r="O165" s="160">
        <v>0</v>
      </c>
      <c r="P165" s="160">
        <f t="shared" si="11"/>
        <v>0</v>
      </c>
      <c r="Q165" s="160">
        <v>0</v>
      </c>
      <c r="R165" s="160">
        <f t="shared" si="12"/>
        <v>0</v>
      </c>
      <c r="S165" s="160">
        <v>0</v>
      </c>
      <c r="T165" s="161">
        <f t="shared" si="1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62" t="s">
        <v>538</v>
      </c>
      <c r="AT165" s="162" t="s">
        <v>169</v>
      </c>
      <c r="AU165" s="162" t="s">
        <v>84</v>
      </c>
      <c r="AY165" s="16" t="s">
        <v>167</v>
      </c>
      <c r="BE165" s="163">
        <f t="shared" si="14"/>
        <v>0</v>
      </c>
      <c r="BF165" s="163">
        <f t="shared" si="15"/>
        <v>10.44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6" t="s">
        <v>84</v>
      </c>
      <c r="BK165" s="164">
        <f t="shared" si="19"/>
        <v>10.44</v>
      </c>
      <c r="BL165" s="16" t="s">
        <v>538</v>
      </c>
      <c r="BM165" s="162" t="s">
        <v>384</v>
      </c>
    </row>
    <row r="166" spans="1:65" s="2" customFormat="1" ht="16.5" customHeight="1">
      <c r="A166" s="28"/>
      <c r="B166" s="151"/>
      <c r="C166" s="180" t="s">
        <v>389</v>
      </c>
      <c r="D166" s="180" t="s">
        <v>209</v>
      </c>
      <c r="E166" s="181" t="s">
        <v>2365</v>
      </c>
      <c r="F166" s="182" t="s">
        <v>2366</v>
      </c>
      <c r="G166" s="183" t="s">
        <v>245</v>
      </c>
      <c r="H166" s="184">
        <v>2</v>
      </c>
      <c r="I166" s="184">
        <v>12.385</v>
      </c>
      <c r="J166" s="184">
        <f t="shared" si="10"/>
        <v>24.77</v>
      </c>
      <c r="K166" s="185"/>
      <c r="L166" s="186"/>
      <c r="M166" s="187" t="s">
        <v>1</v>
      </c>
      <c r="N166" s="188" t="s">
        <v>37</v>
      </c>
      <c r="O166" s="160">
        <v>0</v>
      </c>
      <c r="P166" s="160">
        <f t="shared" si="11"/>
        <v>0</v>
      </c>
      <c r="Q166" s="160">
        <v>0</v>
      </c>
      <c r="R166" s="160">
        <f t="shared" si="12"/>
        <v>0</v>
      </c>
      <c r="S166" s="160">
        <v>0</v>
      </c>
      <c r="T166" s="161">
        <f t="shared" si="1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62" t="s">
        <v>1325</v>
      </c>
      <c r="AT166" s="162" t="s">
        <v>209</v>
      </c>
      <c r="AU166" s="162" t="s">
        <v>84</v>
      </c>
      <c r="AY166" s="16" t="s">
        <v>167</v>
      </c>
      <c r="BE166" s="163">
        <f t="shared" si="14"/>
        <v>0</v>
      </c>
      <c r="BF166" s="163">
        <f t="shared" si="15"/>
        <v>24.77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6" t="s">
        <v>84</v>
      </c>
      <c r="BK166" s="164">
        <f t="shared" si="19"/>
        <v>24.77</v>
      </c>
      <c r="BL166" s="16" t="s">
        <v>538</v>
      </c>
      <c r="BM166" s="162" t="s">
        <v>389</v>
      </c>
    </row>
    <row r="167" spans="1:65" s="2" customFormat="1" ht="21.75" customHeight="1">
      <c r="A167" s="28"/>
      <c r="B167" s="151"/>
      <c r="C167" s="152" t="s">
        <v>397</v>
      </c>
      <c r="D167" s="152" t="s">
        <v>169</v>
      </c>
      <c r="E167" s="153" t="s">
        <v>2367</v>
      </c>
      <c r="F167" s="154" t="s">
        <v>2368</v>
      </c>
      <c r="G167" s="155" t="s">
        <v>245</v>
      </c>
      <c r="H167" s="156">
        <v>2</v>
      </c>
      <c r="I167" s="156">
        <v>5.6580000000000004</v>
      </c>
      <c r="J167" s="156">
        <f t="shared" si="10"/>
        <v>11.316000000000001</v>
      </c>
      <c r="K167" s="157"/>
      <c r="L167" s="29"/>
      <c r="M167" s="158" t="s">
        <v>1</v>
      </c>
      <c r="N167" s="159" t="s">
        <v>37</v>
      </c>
      <c r="O167" s="160">
        <v>0</v>
      </c>
      <c r="P167" s="160">
        <f t="shared" si="11"/>
        <v>0</v>
      </c>
      <c r="Q167" s="160">
        <v>0</v>
      </c>
      <c r="R167" s="160">
        <f t="shared" si="12"/>
        <v>0</v>
      </c>
      <c r="S167" s="160">
        <v>0</v>
      </c>
      <c r="T167" s="161">
        <f t="shared" si="1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62" t="s">
        <v>538</v>
      </c>
      <c r="AT167" s="162" t="s">
        <v>169</v>
      </c>
      <c r="AU167" s="162" t="s">
        <v>84</v>
      </c>
      <c r="AY167" s="16" t="s">
        <v>167</v>
      </c>
      <c r="BE167" s="163">
        <f t="shared" si="14"/>
        <v>0</v>
      </c>
      <c r="BF167" s="163">
        <f t="shared" si="15"/>
        <v>11.316000000000001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6" t="s">
        <v>84</v>
      </c>
      <c r="BK167" s="164">
        <f t="shared" si="19"/>
        <v>11.316000000000001</v>
      </c>
      <c r="BL167" s="16" t="s">
        <v>538</v>
      </c>
      <c r="BM167" s="162" t="s">
        <v>397</v>
      </c>
    </row>
    <row r="168" spans="1:65" s="2" customFormat="1" ht="21.75" customHeight="1">
      <c r="A168" s="28"/>
      <c r="B168" s="151"/>
      <c r="C168" s="180" t="s">
        <v>402</v>
      </c>
      <c r="D168" s="180" t="s">
        <v>209</v>
      </c>
      <c r="E168" s="181" t="s">
        <v>2369</v>
      </c>
      <c r="F168" s="182" t="s">
        <v>2370</v>
      </c>
      <c r="G168" s="183" t="s">
        <v>245</v>
      </c>
      <c r="H168" s="184">
        <v>2</v>
      </c>
      <c r="I168" s="184">
        <v>19.693000000000001</v>
      </c>
      <c r="J168" s="184">
        <f t="shared" si="10"/>
        <v>39.386000000000003</v>
      </c>
      <c r="K168" s="185"/>
      <c r="L168" s="186"/>
      <c r="M168" s="187" t="s">
        <v>1</v>
      </c>
      <c r="N168" s="188" t="s">
        <v>37</v>
      </c>
      <c r="O168" s="160">
        <v>0</v>
      </c>
      <c r="P168" s="160">
        <f t="shared" si="11"/>
        <v>0</v>
      </c>
      <c r="Q168" s="160">
        <v>0</v>
      </c>
      <c r="R168" s="160">
        <f t="shared" si="12"/>
        <v>0</v>
      </c>
      <c r="S168" s="160">
        <v>0</v>
      </c>
      <c r="T168" s="161">
        <f t="shared" si="1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62" t="s">
        <v>1325</v>
      </c>
      <c r="AT168" s="162" t="s">
        <v>209</v>
      </c>
      <c r="AU168" s="162" t="s">
        <v>84</v>
      </c>
      <c r="AY168" s="16" t="s">
        <v>167</v>
      </c>
      <c r="BE168" s="163">
        <f t="shared" si="14"/>
        <v>0</v>
      </c>
      <c r="BF168" s="163">
        <f t="shared" si="15"/>
        <v>39.386000000000003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6" t="s">
        <v>84</v>
      </c>
      <c r="BK168" s="164">
        <f t="shared" si="19"/>
        <v>39.386000000000003</v>
      </c>
      <c r="BL168" s="16" t="s">
        <v>538</v>
      </c>
      <c r="BM168" s="162" t="s">
        <v>402</v>
      </c>
    </row>
    <row r="169" spans="1:65" s="2" customFormat="1" ht="21.75" customHeight="1">
      <c r="A169" s="28"/>
      <c r="B169" s="151"/>
      <c r="C169" s="152" t="s">
        <v>407</v>
      </c>
      <c r="D169" s="152" t="s">
        <v>169</v>
      </c>
      <c r="E169" s="153" t="s">
        <v>2371</v>
      </c>
      <c r="F169" s="154" t="s">
        <v>2372</v>
      </c>
      <c r="G169" s="155" t="s">
        <v>245</v>
      </c>
      <c r="H169" s="156">
        <v>1</v>
      </c>
      <c r="I169" s="156">
        <v>4.4550000000000001</v>
      </c>
      <c r="J169" s="156">
        <f t="shared" si="10"/>
        <v>4.4550000000000001</v>
      </c>
      <c r="K169" s="157"/>
      <c r="L169" s="29"/>
      <c r="M169" s="158" t="s">
        <v>1</v>
      </c>
      <c r="N169" s="159" t="s">
        <v>37</v>
      </c>
      <c r="O169" s="160">
        <v>0</v>
      </c>
      <c r="P169" s="160">
        <f t="shared" si="11"/>
        <v>0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62" t="s">
        <v>538</v>
      </c>
      <c r="AT169" s="162" t="s">
        <v>169</v>
      </c>
      <c r="AU169" s="162" t="s">
        <v>84</v>
      </c>
      <c r="AY169" s="16" t="s">
        <v>167</v>
      </c>
      <c r="BE169" s="163">
        <f t="shared" si="14"/>
        <v>0</v>
      </c>
      <c r="BF169" s="163">
        <f t="shared" si="15"/>
        <v>4.4550000000000001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6" t="s">
        <v>84</v>
      </c>
      <c r="BK169" s="164">
        <f t="shared" si="19"/>
        <v>4.4550000000000001</v>
      </c>
      <c r="BL169" s="16" t="s">
        <v>538</v>
      </c>
      <c r="BM169" s="162" t="s">
        <v>407</v>
      </c>
    </row>
    <row r="170" spans="1:65" s="2" customFormat="1" ht="21.75" customHeight="1">
      <c r="A170" s="28"/>
      <c r="B170" s="151"/>
      <c r="C170" s="180" t="s">
        <v>412</v>
      </c>
      <c r="D170" s="180" t="s">
        <v>209</v>
      </c>
      <c r="E170" s="181" t="s">
        <v>2373</v>
      </c>
      <c r="F170" s="182" t="s">
        <v>2374</v>
      </c>
      <c r="G170" s="183" t="s">
        <v>245</v>
      </c>
      <c r="H170" s="184">
        <v>1</v>
      </c>
      <c r="I170" s="184">
        <v>13.565</v>
      </c>
      <c r="J170" s="184">
        <f t="shared" si="10"/>
        <v>13.565</v>
      </c>
      <c r="K170" s="185"/>
      <c r="L170" s="186"/>
      <c r="M170" s="187" t="s">
        <v>1</v>
      </c>
      <c r="N170" s="188" t="s">
        <v>37</v>
      </c>
      <c r="O170" s="160">
        <v>0</v>
      </c>
      <c r="P170" s="160">
        <f t="shared" si="11"/>
        <v>0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62" t="s">
        <v>1325</v>
      </c>
      <c r="AT170" s="162" t="s">
        <v>209</v>
      </c>
      <c r="AU170" s="162" t="s">
        <v>84</v>
      </c>
      <c r="AY170" s="16" t="s">
        <v>167</v>
      </c>
      <c r="BE170" s="163">
        <f t="shared" si="14"/>
        <v>0</v>
      </c>
      <c r="BF170" s="163">
        <f t="shared" si="15"/>
        <v>13.565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6" t="s">
        <v>84</v>
      </c>
      <c r="BK170" s="164">
        <f t="shared" si="19"/>
        <v>13.565</v>
      </c>
      <c r="BL170" s="16" t="s">
        <v>538</v>
      </c>
      <c r="BM170" s="162" t="s">
        <v>412</v>
      </c>
    </row>
    <row r="171" spans="1:65" s="2" customFormat="1" ht="21.75" customHeight="1">
      <c r="A171" s="28"/>
      <c r="B171" s="151"/>
      <c r="C171" s="152" t="s">
        <v>417</v>
      </c>
      <c r="D171" s="152" t="s">
        <v>169</v>
      </c>
      <c r="E171" s="153" t="s">
        <v>2375</v>
      </c>
      <c r="F171" s="154" t="s">
        <v>2376</v>
      </c>
      <c r="G171" s="155" t="s">
        <v>245</v>
      </c>
      <c r="H171" s="156">
        <v>4</v>
      </c>
      <c r="I171" s="156">
        <v>5.4139999999999997</v>
      </c>
      <c r="J171" s="156">
        <f t="shared" si="10"/>
        <v>21.655999999999999</v>
      </c>
      <c r="K171" s="157"/>
      <c r="L171" s="29"/>
      <c r="M171" s="158" t="s">
        <v>1</v>
      </c>
      <c r="N171" s="159" t="s">
        <v>37</v>
      </c>
      <c r="O171" s="160">
        <v>0</v>
      </c>
      <c r="P171" s="160">
        <f t="shared" si="11"/>
        <v>0</v>
      </c>
      <c r="Q171" s="160">
        <v>0</v>
      </c>
      <c r="R171" s="160">
        <f t="shared" si="12"/>
        <v>0</v>
      </c>
      <c r="S171" s="160">
        <v>0</v>
      </c>
      <c r="T171" s="161">
        <f t="shared" si="13"/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62" t="s">
        <v>538</v>
      </c>
      <c r="AT171" s="162" t="s">
        <v>169</v>
      </c>
      <c r="AU171" s="162" t="s">
        <v>84</v>
      </c>
      <c r="AY171" s="16" t="s">
        <v>167</v>
      </c>
      <c r="BE171" s="163">
        <f t="shared" si="14"/>
        <v>0</v>
      </c>
      <c r="BF171" s="163">
        <f t="shared" si="15"/>
        <v>21.655999999999999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6" t="s">
        <v>84</v>
      </c>
      <c r="BK171" s="164">
        <f t="shared" si="19"/>
        <v>21.655999999999999</v>
      </c>
      <c r="BL171" s="16" t="s">
        <v>538</v>
      </c>
      <c r="BM171" s="162" t="s">
        <v>417</v>
      </c>
    </row>
    <row r="172" spans="1:65" s="2" customFormat="1" ht="21.75" customHeight="1">
      <c r="A172" s="28"/>
      <c r="B172" s="151"/>
      <c r="C172" s="180" t="s">
        <v>422</v>
      </c>
      <c r="D172" s="180" t="s">
        <v>209</v>
      </c>
      <c r="E172" s="181" t="s">
        <v>2377</v>
      </c>
      <c r="F172" s="182" t="s">
        <v>2378</v>
      </c>
      <c r="G172" s="183" t="s">
        <v>245</v>
      </c>
      <c r="H172" s="184">
        <v>4</v>
      </c>
      <c r="I172" s="184">
        <v>19.698</v>
      </c>
      <c r="J172" s="184">
        <f t="shared" si="10"/>
        <v>78.792000000000002</v>
      </c>
      <c r="K172" s="185"/>
      <c r="L172" s="186"/>
      <c r="M172" s="187" t="s">
        <v>1</v>
      </c>
      <c r="N172" s="188" t="s">
        <v>37</v>
      </c>
      <c r="O172" s="160">
        <v>0</v>
      </c>
      <c r="P172" s="160">
        <f t="shared" si="11"/>
        <v>0</v>
      </c>
      <c r="Q172" s="160">
        <v>0</v>
      </c>
      <c r="R172" s="160">
        <f t="shared" si="12"/>
        <v>0</v>
      </c>
      <c r="S172" s="160">
        <v>0</v>
      </c>
      <c r="T172" s="161">
        <f t="shared" si="13"/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62" t="s">
        <v>1325</v>
      </c>
      <c r="AT172" s="162" t="s">
        <v>209</v>
      </c>
      <c r="AU172" s="162" t="s">
        <v>84</v>
      </c>
      <c r="AY172" s="16" t="s">
        <v>167</v>
      </c>
      <c r="BE172" s="163">
        <f t="shared" si="14"/>
        <v>0</v>
      </c>
      <c r="BF172" s="163">
        <f t="shared" si="15"/>
        <v>78.792000000000002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6" t="s">
        <v>84</v>
      </c>
      <c r="BK172" s="164">
        <f t="shared" si="19"/>
        <v>78.792000000000002</v>
      </c>
      <c r="BL172" s="16" t="s">
        <v>538</v>
      </c>
      <c r="BM172" s="162" t="s">
        <v>422</v>
      </c>
    </row>
    <row r="173" spans="1:65" s="2" customFormat="1" ht="21.75" customHeight="1">
      <c r="A173" s="28"/>
      <c r="B173" s="151"/>
      <c r="C173" s="152" t="s">
        <v>427</v>
      </c>
      <c r="D173" s="152" t="s">
        <v>169</v>
      </c>
      <c r="E173" s="153" t="s">
        <v>2379</v>
      </c>
      <c r="F173" s="154" t="s">
        <v>2380</v>
      </c>
      <c r="G173" s="155" t="s">
        <v>245</v>
      </c>
      <c r="H173" s="156">
        <v>1</v>
      </c>
      <c r="I173" s="156">
        <v>5.8719999999999999</v>
      </c>
      <c r="J173" s="156">
        <f t="shared" si="10"/>
        <v>5.8719999999999999</v>
      </c>
      <c r="K173" s="157"/>
      <c r="L173" s="29"/>
      <c r="M173" s="158" t="s">
        <v>1</v>
      </c>
      <c r="N173" s="159" t="s">
        <v>37</v>
      </c>
      <c r="O173" s="160">
        <v>0</v>
      </c>
      <c r="P173" s="160">
        <f t="shared" si="11"/>
        <v>0</v>
      </c>
      <c r="Q173" s="160">
        <v>0</v>
      </c>
      <c r="R173" s="160">
        <f t="shared" si="12"/>
        <v>0</v>
      </c>
      <c r="S173" s="160">
        <v>0</v>
      </c>
      <c r="T173" s="161">
        <f t="shared" si="13"/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62" t="s">
        <v>538</v>
      </c>
      <c r="AT173" s="162" t="s">
        <v>169</v>
      </c>
      <c r="AU173" s="162" t="s">
        <v>84</v>
      </c>
      <c r="AY173" s="16" t="s">
        <v>167</v>
      </c>
      <c r="BE173" s="163">
        <f t="shared" si="14"/>
        <v>0</v>
      </c>
      <c r="BF173" s="163">
        <f t="shared" si="15"/>
        <v>5.8719999999999999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6" t="s">
        <v>84</v>
      </c>
      <c r="BK173" s="164">
        <f t="shared" si="19"/>
        <v>5.8719999999999999</v>
      </c>
      <c r="BL173" s="16" t="s">
        <v>538</v>
      </c>
      <c r="BM173" s="162" t="s">
        <v>427</v>
      </c>
    </row>
    <row r="174" spans="1:65" s="2" customFormat="1" ht="21.75" customHeight="1">
      <c r="A174" s="28"/>
      <c r="B174" s="151"/>
      <c r="C174" s="180" t="s">
        <v>431</v>
      </c>
      <c r="D174" s="180" t="s">
        <v>209</v>
      </c>
      <c r="E174" s="181" t="s">
        <v>2381</v>
      </c>
      <c r="F174" s="182" t="s">
        <v>2382</v>
      </c>
      <c r="G174" s="183" t="s">
        <v>245</v>
      </c>
      <c r="H174" s="184">
        <v>1</v>
      </c>
      <c r="I174" s="184">
        <v>24.931999999999999</v>
      </c>
      <c r="J174" s="184">
        <f t="shared" si="10"/>
        <v>24.931999999999999</v>
      </c>
      <c r="K174" s="185"/>
      <c r="L174" s="186"/>
      <c r="M174" s="187" t="s">
        <v>1</v>
      </c>
      <c r="N174" s="188" t="s">
        <v>37</v>
      </c>
      <c r="O174" s="160">
        <v>0</v>
      </c>
      <c r="P174" s="160">
        <f t="shared" si="11"/>
        <v>0</v>
      </c>
      <c r="Q174" s="160">
        <v>0</v>
      </c>
      <c r="R174" s="160">
        <f t="shared" si="12"/>
        <v>0</v>
      </c>
      <c r="S174" s="160">
        <v>0</v>
      </c>
      <c r="T174" s="161">
        <f t="shared" si="13"/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62" t="s">
        <v>1325</v>
      </c>
      <c r="AT174" s="162" t="s">
        <v>209</v>
      </c>
      <c r="AU174" s="162" t="s">
        <v>84</v>
      </c>
      <c r="AY174" s="16" t="s">
        <v>167</v>
      </c>
      <c r="BE174" s="163">
        <f t="shared" si="14"/>
        <v>0</v>
      </c>
      <c r="BF174" s="163">
        <f t="shared" si="15"/>
        <v>24.931999999999999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6" t="s">
        <v>84</v>
      </c>
      <c r="BK174" s="164">
        <f t="shared" si="19"/>
        <v>24.931999999999999</v>
      </c>
      <c r="BL174" s="16" t="s">
        <v>538</v>
      </c>
      <c r="BM174" s="162" t="s">
        <v>431</v>
      </c>
    </row>
    <row r="175" spans="1:65" s="2" customFormat="1" ht="16.5" customHeight="1">
      <c r="A175" s="28"/>
      <c r="B175" s="151"/>
      <c r="C175" s="152" t="s">
        <v>437</v>
      </c>
      <c r="D175" s="152" t="s">
        <v>169</v>
      </c>
      <c r="E175" s="153" t="s">
        <v>2383</v>
      </c>
      <c r="F175" s="154" t="s">
        <v>2384</v>
      </c>
      <c r="G175" s="155" t="s">
        <v>245</v>
      </c>
      <c r="H175" s="156">
        <v>1</v>
      </c>
      <c r="I175" s="156">
        <v>6.2720000000000002</v>
      </c>
      <c r="J175" s="156">
        <f t="shared" si="10"/>
        <v>6.2720000000000002</v>
      </c>
      <c r="K175" s="157"/>
      <c r="L175" s="29"/>
      <c r="M175" s="158" t="s">
        <v>1</v>
      </c>
      <c r="N175" s="159" t="s">
        <v>37</v>
      </c>
      <c r="O175" s="160">
        <v>0</v>
      </c>
      <c r="P175" s="160">
        <f t="shared" si="11"/>
        <v>0</v>
      </c>
      <c r="Q175" s="160">
        <v>0</v>
      </c>
      <c r="R175" s="160">
        <f t="shared" si="12"/>
        <v>0</v>
      </c>
      <c r="S175" s="160">
        <v>0</v>
      </c>
      <c r="T175" s="161">
        <f t="shared" si="13"/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62" t="s">
        <v>538</v>
      </c>
      <c r="AT175" s="162" t="s">
        <v>169</v>
      </c>
      <c r="AU175" s="162" t="s">
        <v>84</v>
      </c>
      <c r="AY175" s="16" t="s">
        <v>167</v>
      </c>
      <c r="BE175" s="163">
        <f t="shared" si="14"/>
        <v>0</v>
      </c>
      <c r="BF175" s="163">
        <f t="shared" si="15"/>
        <v>6.2720000000000002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6" t="s">
        <v>84</v>
      </c>
      <c r="BK175" s="164">
        <f t="shared" si="19"/>
        <v>6.2720000000000002</v>
      </c>
      <c r="BL175" s="16" t="s">
        <v>538</v>
      </c>
      <c r="BM175" s="162" t="s">
        <v>437</v>
      </c>
    </row>
    <row r="176" spans="1:65" s="2" customFormat="1" ht="16.5" customHeight="1">
      <c r="A176" s="28"/>
      <c r="B176" s="151"/>
      <c r="C176" s="180" t="s">
        <v>442</v>
      </c>
      <c r="D176" s="180" t="s">
        <v>209</v>
      </c>
      <c r="E176" s="181" t="s">
        <v>2385</v>
      </c>
      <c r="F176" s="182" t="s">
        <v>2386</v>
      </c>
      <c r="G176" s="183" t="s">
        <v>245</v>
      </c>
      <c r="H176" s="184">
        <v>1</v>
      </c>
      <c r="I176" s="184">
        <v>37.253</v>
      </c>
      <c r="J176" s="184">
        <f t="shared" si="10"/>
        <v>37.253</v>
      </c>
      <c r="K176" s="185"/>
      <c r="L176" s="186"/>
      <c r="M176" s="187" t="s">
        <v>1</v>
      </c>
      <c r="N176" s="188" t="s">
        <v>37</v>
      </c>
      <c r="O176" s="160">
        <v>0</v>
      </c>
      <c r="P176" s="160">
        <f t="shared" si="11"/>
        <v>0</v>
      </c>
      <c r="Q176" s="160">
        <v>0</v>
      </c>
      <c r="R176" s="160">
        <f t="shared" si="12"/>
        <v>0</v>
      </c>
      <c r="S176" s="160">
        <v>0</v>
      </c>
      <c r="T176" s="161">
        <f t="shared" si="13"/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62" t="s">
        <v>1325</v>
      </c>
      <c r="AT176" s="162" t="s">
        <v>209</v>
      </c>
      <c r="AU176" s="162" t="s">
        <v>84</v>
      </c>
      <c r="AY176" s="16" t="s">
        <v>167</v>
      </c>
      <c r="BE176" s="163">
        <f t="shared" si="14"/>
        <v>0</v>
      </c>
      <c r="BF176" s="163">
        <f t="shared" si="15"/>
        <v>37.253</v>
      </c>
      <c r="BG176" s="163">
        <f t="shared" si="16"/>
        <v>0</v>
      </c>
      <c r="BH176" s="163">
        <f t="shared" si="17"/>
        <v>0</v>
      </c>
      <c r="BI176" s="163">
        <f t="shared" si="18"/>
        <v>0</v>
      </c>
      <c r="BJ176" s="16" t="s">
        <v>84</v>
      </c>
      <c r="BK176" s="164">
        <f t="shared" si="19"/>
        <v>37.253</v>
      </c>
      <c r="BL176" s="16" t="s">
        <v>538</v>
      </c>
      <c r="BM176" s="162" t="s">
        <v>442</v>
      </c>
    </row>
    <row r="177" spans="1:65" s="2" customFormat="1" ht="21.75" customHeight="1">
      <c r="A177" s="28"/>
      <c r="B177" s="151"/>
      <c r="C177" s="152" t="s">
        <v>2253</v>
      </c>
      <c r="D177" s="152" t="s">
        <v>169</v>
      </c>
      <c r="E177" s="153" t="s">
        <v>2387</v>
      </c>
      <c r="F177" s="154" t="s">
        <v>2388</v>
      </c>
      <c r="G177" s="155" t="s">
        <v>245</v>
      </c>
      <c r="H177" s="156">
        <v>1</v>
      </c>
      <c r="I177" s="156">
        <v>9.6769999999999996</v>
      </c>
      <c r="J177" s="156">
        <f t="shared" si="10"/>
        <v>9.6769999999999996</v>
      </c>
      <c r="K177" s="157"/>
      <c r="L177" s="29"/>
      <c r="M177" s="158" t="s">
        <v>1</v>
      </c>
      <c r="N177" s="159" t="s">
        <v>37</v>
      </c>
      <c r="O177" s="160">
        <v>0</v>
      </c>
      <c r="P177" s="160">
        <f t="shared" si="11"/>
        <v>0</v>
      </c>
      <c r="Q177" s="160">
        <v>0</v>
      </c>
      <c r="R177" s="160">
        <f t="shared" si="12"/>
        <v>0</v>
      </c>
      <c r="S177" s="160">
        <v>0</v>
      </c>
      <c r="T177" s="161">
        <f t="shared" si="13"/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62" t="s">
        <v>538</v>
      </c>
      <c r="AT177" s="162" t="s">
        <v>169</v>
      </c>
      <c r="AU177" s="162" t="s">
        <v>84</v>
      </c>
      <c r="AY177" s="16" t="s">
        <v>167</v>
      </c>
      <c r="BE177" s="163">
        <f t="shared" si="14"/>
        <v>0</v>
      </c>
      <c r="BF177" s="163">
        <f t="shared" si="15"/>
        <v>9.6769999999999996</v>
      </c>
      <c r="BG177" s="163">
        <f t="shared" si="16"/>
        <v>0</v>
      </c>
      <c r="BH177" s="163">
        <f t="shared" si="17"/>
        <v>0</v>
      </c>
      <c r="BI177" s="163">
        <f t="shared" si="18"/>
        <v>0</v>
      </c>
      <c r="BJ177" s="16" t="s">
        <v>84</v>
      </c>
      <c r="BK177" s="164">
        <f t="shared" si="19"/>
        <v>9.6769999999999996</v>
      </c>
      <c r="BL177" s="16" t="s">
        <v>538</v>
      </c>
      <c r="BM177" s="162" t="s">
        <v>2253</v>
      </c>
    </row>
    <row r="178" spans="1:65" s="2" customFormat="1" ht="16.5" customHeight="1">
      <c r="A178" s="28"/>
      <c r="B178" s="151"/>
      <c r="C178" s="180" t="s">
        <v>457</v>
      </c>
      <c r="D178" s="180" t="s">
        <v>209</v>
      </c>
      <c r="E178" s="181" t="s">
        <v>2389</v>
      </c>
      <c r="F178" s="182" t="s">
        <v>2390</v>
      </c>
      <c r="G178" s="183" t="s">
        <v>245</v>
      </c>
      <c r="H178" s="184">
        <v>1</v>
      </c>
      <c r="I178" s="184">
        <v>45.563000000000002</v>
      </c>
      <c r="J178" s="184">
        <f t="shared" si="10"/>
        <v>45.563000000000002</v>
      </c>
      <c r="K178" s="185"/>
      <c r="L178" s="186"/>
      <c r="M178" s="187" t="s">
        <v>1</v>
      </c>
      <c r="N178" s="188" t="s">
        <v>37</v>
      </c>
      <c r="O178" s="160">
        <v>0</v>
      </c>
      <c r="P178" s="160">
        <f t="shared" si="11"/>
        <v>0</v>
      </c>
      <c r="Q178" s="160">
        <v>0</v>
      </c>
      <c r="R178" s="160">
        <f t="shared" si="12"/>
        <v>0</v>
      </c>
      <c r="S178" s="160">
        <v>0</v>
      </c>
      <c r="T178" s="161">
        <f t="shared" si="13"/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62" t="s">
        <v>1325</v>
      </c>
      <c r="AT178" s="162" t="s">
        <v>209</v>
      </c>
      <c r="AU178" s="162" t="s">
        <v>84</v>
      </c>
      <c r="AY178" s="16" t="s">
        <v>167</v>
      </c>
      <c r="BE178" s="163">
        <f t="shared" si="14"/>
        <v>0</v>
      </c>
      <c r="BF178" s="163">
        <f t="shared" si="15"/>
        <v>45.563000000000002</v>
      </c>
      <c r="BG178" s="163">
        <f t="shared" si="16"/>
        <v>0</v>
      </c>
      <c r="BH178" s="163">
        <f t="shared" si="17"/>
        <v>0</v>
      </c>
      <c r="BI178" s="163">
        <f t="shared" si="18"/>
        <v>0</v>
      </c>
      <c r="BJ178" s="16" t="s">
        <v>84</v>
      </c>
      <c r="BK178" s="164">
        <f t="shared" si="19"/>
        <v>45.563000000000002</v>
      </c>
      <c r="BL178" s="16" t="s">
        <v>538</v>
      </c>
      <c r="BM178" s="162" t="s">
        <v>457</v>
      </c>
    </row>
    <row r="179" spans="1:65" s="2" customFormat="1" ht="21.75" customHeight="1">
      <c r="A179" s="28"/>
      <c r="B179" s="151"/>
      <c r="C179" s="152" t="s">
        <v>462</v>
      </c>
      <c r="D179" s="152" t="s">
        <v>169</v>
      </c>
      <c r="E179" s="153" t="s">
        <v>2391</v>
      </c>
      <c r="F179" s="154" t="s">
        <v>2392</v>
      </c>
      <c r="G179" s="155" t="s">
        <v>245</v>
      </c>
      <c r="H179" s="156">
        <v>2</v>
      </c>
      <c r="I179" s="156">
        <v>10.272</v>
      </c>
      <c r="J179" s="156">
        <f t="shared" si="10"/>
        <v>20.544</v>
      </c>
      <c r="K179" s="157"/>
      <c r="L179" s="29"/>
      <c r="M179" s="158" t="s">
        <v>1</v>
      </c>
      <c r="N179" s="159" t="s">
        <v>37</v>
      </c>
      <c r="O179" s="160">
        <v>0</v>
      </c>
      <c r="P179" s="160">
        <f t="shared" si="11"/>
        <v>0</v>
      </c>
      <c r="Q179" s="160">
        <v>0</v>
      </c>
      <c r="R179" s="160">
        <f t="shared" si="12"/>
        <v>0</v>
      </c>
      <c r="S179" s="160">
        <v>0</v>
      </c>
      <c r="T179" s="161">
        <f t="shared" si="13"/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62" t="s">
        <v>538</v>
      </c>
      <c r="AT179" s="162" t="s">
        <v>169</v>
      </c>
      <c r="AU179" s="162" t="s">
        <v>84</v>
      </c>
      <c r="AY179" s="16" t="s">
        <v>167</v>
      </c>
      <c r="BE179" s="163">
        <f t="shared" si="14"/>
        <v>0</v>
      </c>
      <c r="BF179" s="163">
        <f t="shared" si="15"/>
        <v>20.544</v>
      </c>
      <c r="BG179" s="163">
        <f t="shared" si="16"/>
        <v>0</v>
      </c>
      <c r="BH179" s="163">
        <f t="shared" si="17"/>
        <v>0</v>
      </c>
      <c r="BI179" s="163">
        <f t="shared" si="18"/>
        <v>0</v>
      </c>
      <c r="BJ179" s="16" t="s">
        <v>84</v>
      </c>
      <c r="BK179" s="164">
        <f t="shared" si="19"/>
        <v>20.544</v>
      </c>
      <c r="BL179" s="16" t="s">
        <v>538</v>
      </c>
      <c r="BM179" s="162" t="s">
        <v>462</v>
      </c>
    </row>
    <row r="180" spans="1:65" s="2" customFormat="1" ht="16.5" customHeight="1">
      <c r="A180" s="28"/>
      <c r="B180" s="151"/>
      <c r="C180" s="180" t="s">
        <v>467</v>
      </c>
      <c r="D180" s="180" t="s">
        <v>209</v>
      </c>
      <c r="E180" s="181" t="s">
        <v>2393</v>
      </c>
      <c r="F180" s="182" t="s">
        <v>2394</v>
      </c>
      <c r="G180" s="183" t="s">
        <v>245</v>
      </c>
      <c r="H180" s="184">
        <v>2</v>
      </c>
      <c r="I180" s="184">
        <v>51.741999999999997</v>
      </c>
      <c r="J180" s="184">
        <f t="shared" si="10"/>
        <v>103.48399999999999</v>
      </c>
      <c r="K180" s="185"/>
      <c r="L180" s="186"/>
      <c r="M180" s="187" t="s">
        <v>1</v>
      </c>
      <c r="N180" s="188" t="s">
        <v>37</v>
      </c>
      <c r="O180" s="160">
        <v>0</v>
      </c>
      <c r="P180" s="160">
        <f t="shared" si="11"/>
        <v>0</v>
      </c>
      <c r="Q180" s="160">
        <v>0</v>
      </c>
      <c r="R180" s="160">
        <f t="shared" si="12"/>
        <v>0</v>
      </c>
      <c r="S180" s="160">
        <v>0</v>
      </c>
      <c r="T180" s="161">
        <f t="shared" si="13"/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62" t="s">
        <v>1325</v>
      </c>
      <c r="AT180" s="162" t="s">
        <v>209</v>
      </c>
      <c r="AU180" s="162" t="s">
        <v>84</v>
      </c>
      <c r="AY180" s="16" t="s">
        <v>167</v>
      </c>
      <c r="BE180" s="163">
        <f t="shared" si="14"/>
        <v>0</v>
      </c>
      <c r="BF180" s="163">
        <f t="shared" si="15"/>
        <v>103.48399999999999</v>
      </c>
      <c r="BG180" s="163">
        <f t="shared" si="16"/>
        <v>0</v>
      </c>
      <c r="BH180" s="163">
        <f t="shared" si="17"/>
        <v>0</v>
      </c>
      <c r="BI180" s="163">
        <f t="shared" si="18"/>
        <v>0</v>
      </c>
      <c r="BJ180" s="16" t="s">
        <v>84</v>
      </c>
      <c r="BK180" s="164">
        <f t="shared" si="19"/>
        <v>103.48399999999999</v>
      </c>
      <c r="BL180" s="16" t="s">
        <v>538</v>
      </c>
      <c r="BM180" s="162" t="s">
        <v>467</v>
      </c>
    </row>
    <row r="181" spans="1:65" s="2" customFormat="1" ht="21.75" customHeight="1">
      <c r="A181" s="28"/>
      <c r="B181" s="151"/>
      <c r="C181" s="152" t="s">
        <v>473</v>
      </c>
      <c r="D181" s="152" t="s">
        <v>169</v>
      </c>
      <c r="E181" s="153" t="s">
        <v>2395</v>
      </c>
      <c r="F181" s="154" t="s">
        <v>2396</v>
      </c>
      <c r="G181" s="155" t="s">
        <v>245</v>
      </c>
      <c r="H181" s="156">
        <v>1</v>
      </c>
      <c r="I181" s="156">
        <v>13.314</v>
      </c>
      <c r="J181" s="156">
        <f t="shared" si="10"/>
        <v>13.314</v>
      </c>
      <c r="K181" s="157"/>
      <c r="L181" s="29"/>
      <c r="M181" s="158" t="s">
        <v>1</v>
      </c>
      <c r="N181" s="159" t="s">
        <v>37</v>
      </c>
      <c r="O181" s="160">
        <v>0</v>
      </c>
      <c r="P181" s="160">
        <f t="shared" si="11"/>
        <v>0</v>
      </c>
      <c r="Q181" s="160">
        <v>0</v>
      </c>
      <c r="R181" s="160">
        <f t="shared" si="12"/>
        <v>0</v>
      </c>
      <c r="S181" s="160">
        <v>0</v>
      </c>
      <c r="T181" s="161">
        <f t="shared" si="13"/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62" t="s">
        <v>538</v>
      </c>
      <c r="AT181" s="162" t="s">
        <v>169</v>
      </c>
      <c r="AU181" s="162" t="s">
        <v>84</v>
      </c>
      <c r="AY181" s="16" t="s">
        <v>167</v>
      </c>
      <c r="BE181" s="163">
        <f t="shared" si="14"/>
        <v>0</v>
      </c>
      <c r="BF181" s="163">
        <f t="shared" si="15"/>
        <v>13.314</v>
      </c>
      <c r="BG181" s="163">
        <f t="shared" si="16"/>
        <v>0</v>
      </c>
      <c r="BH181" s="163">
        <f t="shared" si="17"/>
        <v>0</v>
      </c>
      <c r="BI181" s="163">
        <f t="shared" si="18"/>
        <v>0</v>
      </c>
      <c r="BJ181" s="16" t="s">
        <v>84</v>
      </c>
      <c r="BK181" s="164">
        <f t="shared" si="19"/>
        <v>13.314</v>
      </c>
      <c r="BL181" s="16" t="s">
        <v>538</v>
      </c>
      <c r="BM181" s="162" t="s">
        <v>473</v>
      </c>
    </row>
    <row r="182" spans="1:65" s="2" customFormat="1" ht="16.5" customHeight="1">
      <c r="A182" s="28"/>
      <c r="B182" s="151"/>
      <c r="C182" s="180" t="s">
        <v>478</v>
      </c>
      <c r="D182" s="180" t="s">
        <v>209</v>
      </c>
      <c r="E182" s="181" t="s">
        <v>2397</v>
      </c>
      <c r="F182" s="182" t="s">
        <v>2398</v>
      </c>
      <c r="G182" s="183" t="s">
        <v>245</v>
      </c>
      <c r="H182" s="184">
        <v>1</v>
      </c>
      <c r="I182" s="184">
        <v>64.581999999999994</v>
      </c>
      <c r="J182" s="184">
        <f t="shared" si="10"/>
        <v>64.581999999999994</v>
      </c>
      <c r="K182" s="185"/>
      <c r="L182" s="186"/>
      <c r="M182" s="187" t="s">
        <v>1</v>
      </c>
      <c r="N182" s="188" t="s">
        <v>37</v>
      </c>
      <c r="O182" s="160">
        <v>0</v>
      </c>
      <c r="P182" s="160">
        <f t="shared" si="11"/>
        <v>0</v>
      </c>
      <c r="Q182" s="160">
        <v>0</v>
      </c>
      <c r="R182" s="160">
        <f t="shared" si="12"/>
        <v>0</v>
      </c>
      <c r="S182" s="160">
        <v>0</v>
      </c>
      <c r="T182" s="161">
        <f t="shared" si="13"/>
        <v>0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62" t="s">
        <v>1325</v>
      </c>
      <c r="AT182" s="162" t="s">
        <v>209</v>
      </c>
      <c r="AU182" s="162" t="s">
        <v>84</v>
      </c>
      <c r="AY182" s="16" t="s">
        <v>167</v>
      </c>
      <c r="BE182" s="163">
        <f t="shared" si="14"/>
        <v>0</v>
      </c>
      <c r="BF182" s="163">
        <f t="shared" si="15"/>
        <v>64.581999999999994</v>
      </c>
      <c r="BG182" s="163">
        <f t="shared" si="16"/>
        <v>0</v>
      </c>
      <c r="BH182" s="163">
        <f t="shared" si="17"/>
        <v>0</v>
      </c>
      <c r="BI182" s="163">
        <f t="shared" si="18"/>
        <v>0</v>
      </c>
      <c r="BJ182" s="16" t="s">
        <v>84</v>
      </c>
      <c r="BK182" s="164">
        <f t="shared" si="19"/>
        <v>64.581999999999994</v>
      </c>
      <c r="BL182" s="16" t="s">
        <v>538</v>
      </c>
      <c r="BM182" s="162" t="s">
        <v>478</v>
      </c>
    </row>
    <row r="183" spans="1:65" s="2" customFormat="1" ht="16.5" customHeight="1">
      <c r="A183" s="28"/>
      <c r="B183" s="151"/>
      <c r="C183" s="152" t="s">
        <v>483</v>
      </c>
      <c r="D183" s="152" t="s">
        <v>169</v>
      </c>
      <c r="E183" s="153" t="s">
        <v>2399</v>
      </c>
      <c r="F183" s="154" t="s">
        <v>2400</v>
      </c>
      <c r="G183" s="155" t="s">
        <v>434</v>
      </c>
      <c r="H183" s="156">
        <v>99</v>
      </c>
      <c r="I183" s="156">
        <v>10.791</v>
      </c>
      <c r="J183" s="156">
        <f t="shared" si="10"/>
        <v>1068.309</v>
      </c>
      <c r="K183" s="157"/>
      <c r="L183" s="29"/>
      <c r="M183" s="158" t="s">
        <v>1</v>
      </c>
      <c r="N183" s="159" t="s">
        <v>37</v>
      </c>
      <c r="O183" s="160">
        <v>0</v>
      </c>
      <c r="P183" s="160">
        <f t="shared" si="11"/>
        <v>0</v>
      </c>
      <c r="Q183" s="160">
        <v>0</v>
      </c>
      <c r="R183" s="160">
        <f t="shared" si="12"/>
        <v>0</v>
      </c>
      <c r="S183" s="160">
        <v>0</v>
      </c>
      <c r="T183" s="161">
        <f t="shared" si="13"/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62" t="s">
        <v>538</v>
      </c>
      <c r="AT183" s="162" t="s">
        <v>169</v>
      </c>
      <c r="AU183" s="162" t="s">
        <v>84</v>
      </c>
      <c r="AY183" s="16" t="s">
        <v>167</v>
      </c>
      <c r="BE183" s="163">
        <f t="shared" si="14"/>
        <v>0</v>
      </c>
      <c r="BF183" s="163">
        <f t="shared" si="15"/>
        <v>1068.309</v>
      </c>
      <c r="BG183" s="163">
        <f t="shared" si="16"/>
        <v>0</v>
      </c>
      <c r="BH183" s="163">
        <f t="shared" si="17"/>
        <v>0</v>
      </c>
      <c r="BI183" s="163">
        <f t="shared" si="18"/>
        <v>0</v>
      </c>
      <c r="BJ183" s="16" t="s">
        <v>84</v>
      </c>
      <c r="BK183" s="164">
        <f t="shared" si="19"/>
        <v>1068.309</v>
      </c>
      <c r="BL183" s="16" t="s">
        <v>538</v>
      </c>
      <c r="BM183" s="162" t="s">
        <v>483</v>
      </c>
    </row>
    <row r="184" spans="1:65" s="2" customFormat="1" ht="21.75" customHeight="1">
      <c r="A184" s="28"/>
      <c r="B184" s="151"/>
      <c r="C184" s="152" t="s">
        <v>487</v>
      </c>
      <c r="D184" s="152" t="s">
        <v>169</v>
      </c>
      <c r="E184" s="153" t="s">
        <v>2401</v>
      </c>
      <c r="F184" s="154" t="s">
        <v>2402</v>
      </c>
      <c r="G184" s="155" t="s">
        <v>434</v>
      </c>
      <c r="H184" s="156">
        <v>99</v>
      </c>
      <c r="I184" s="156">
        <v>2.1070000000000002</v>
      </c>
      <c r="J184" s="156">
        <f t="shared" si="10"/>
        <v>208.59299999999999</v>
      </c>
      <c r="K184" s="157"/>
      <c r="L184" s="29"/>
      <c r="M184" s="158" t="s">
        <v>1</v>
      </c>
      <c r="N184" s="159" t="s">
        <v>37</v>
      </c>
      <c r="O184" s="160">
        <v>0</v>
      </c>
      <c r="P184" s="160">
        <f t="shared" si="11"/>
        <v>0</v>
      </c>
      <c r="Q184" s="160">
        <v>0</v>
      </c>
      <c r="R184" s="160">
        <f t="shared" si="12"/>
        <v>0</v>
      </c>
      <c r="S184" s="160">
        <v>0</v>
      </c>
      <c r="T184" s="161">
        <f t="shared" si="13"/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62" t="s">
        <v>538</v>
      </c>
      <c r="AT184" s="162" t="s">
        <v>169</v>
      </c>
      <c r="AU184" s="162" t="s">
        <v>84</v>
      </c>
      <c r="AY184" s="16" t="s">
        <v>167</v>
      </c>
      <c r="BE184" s="163">
        <f t="shared" si="14"/>
        <v>0</v>
      </c>
      <c r="BF184" s="163">
        <f t="shared" si="15"/>
        <v>208.59299999999999</v>
      </c>
      <c r="BG184" s="163">
        <f t="shared" si="16"/>
        <v>0</v>
      </c>
      <c r="BH184" s="163">
        <f t="shared" si="17"/>
        <v>0</v>
      </c>
      <c r="BI184" s="163">
        <f t="shared" si="18"/>
        <v>0</v>
      </c>
      <c r="BJ184" s="16" t="s">
        <v>84</v>
      </c>
      <c r="BK184" s="164">
        <f t="shared" si="19"/>
        <v>208.59299999999999</v>
      </c>
      <c r="BL184" s="16" t="s">
        <v>538</v>
      </c>
      <c r="BM184" s="162" t="s">
        <v>487</v>
      </c>
    </row>
    <row r="185" spans="1:65" s="2" customFormat="1" ht="16.5" customHeight="1">
      <c r="A185" s="28"/>
      <c r="B185" s="151"/>
      <c r="C185" s="152" t="s">
        <v>492</v>
      </c>
      <c r="D185" s="152" t="s">
        <v>169</v>
      </c>
      <c r="E185" s="153" t="s">
        <v>2403</v>
      </c>
      <c r="F185" s="154" t="s">
        <v>2404</v>
      </c>
      <c r="G185" s="155" t="s">
        <v>434</v>
      </c>
      <c r="H185" s="156">
        <v>99</v>
      </c>
      <c r="I185" s="156">
        <v>2.403</v>
      </c>
      <c r="J185" s="156">
        <f t="shared" si="10"/>
        <v>237.89699999999999</v>
      </c>
      <c r="K185" s="157"/>
      <c r="L185" s="29"/>
      <c r="M185" s="158" t="s">
        <v>1</v>
      </c>
      <c r="N185" s="159" t="s">
        <v>37</v>
      </c>
      <c r="O185" s="160">
        <v>0</v>
      </c>
      <c r="P185" s="160">
        <f t="shared" si="11"/>
        <v>0</v>
      </c>
      <c r="Q185" s="160">
        <v>0</v>
      </c>
      <c r="R185" s="160">
        <f t="shared" si="12"/>
        <v>0</v>
      </c>
      <c r="S185" s="160">
        <v>0</v>
      </c>
      <c r="T185" s="161">
        <f t="shared" si="13"/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62" t="s">
        <v>538</v>
      </c>
      <c r="AT185" s="162" t="s">
        <v>169</v>
      </c>
      <c r="AU185" s="162" t="s">
        <v>84</v>
      </c>
      <c r="AY185" s="16" t="s">
        <v>167</v>
      </c>
      <c r="BE185" s="163">
        <f t="shared" si="14"/>
        <v>0</v>
      </c>
      <c r="BF185" s="163">
        <f t="shared" si="15"/>
        <v>237.89699999999999</v>
      </c>
      <c r="BG185" s="163">
        <f t="shared" si="16"/>
        <v>0</v>
      </c>
      <c r="BH185" s="163">
        <f t="shared" si="17"/>
        <v>0</v>
      </c>
      <c r="BI185" s="163">
        <f t="shared" si="18"/>
        <v>0</v>
      </c>
      <c r="BJ185" s="16" t="s">
        <v>84</v>
      </c>
      <c r="BK185" s="164">
        <f t="shared" si="19"/>
        <v>237.89699999999999</v>
      </c>
      <c r="BL185" s="16" t="s">
        <v>538</v>
      </c>
      <c r="BM185" s="162" t="s">
        <v>492</v>
      </c>
    </row>
    <row r="186" spans="1:65" s="2" customFormat="1" ht="16.5" customHeight="1">
      <c r="A186" s="28"/>
      <c r="B186" s="151"/>
      <c r="C186" s="152" t="s">
        <v>498</v>
      </c>
      <c r="D186" s="152" t="s">
        <v>169</v>
      </c>
      <c r="E186" s="153" t="s">
        <v>2405</v>
      </c>
      <c r="F186" s="154" t="s">
        <v>2406</v>
      </c>
      <c r="G186" s="155" t="s">
        <v>245</v>
      </c>
      <c r="H186" s="156">
        <v>1</v>
      </c>
      <c r="I186" s="156">
        <v>50.427</v>
      </c>
      <c r="J186" s="156">
        <f t="shared" si="10"/>
        <v>50.427</v>
      </c>
      <c r="K186" s="157"/>
      <c r="L186" s="29"/>
      <c r="M186" s="158" t="s">
        <v>1</v>
      </c>
      <c r="N186" s="159" t="s">
        <v>37</v>
      </c>
      <c r="O186" s="160">
        <v>0</v>
      </c>
      <c r="P186" s="160">
        <f t="shared" si="11"/>
        <v>0</v>
      </c>
      <c r="Q186" s="160">
        <v>0</v>
      </c>
      <c r="R186" s="160">
        <f t="shared" si="12"/>
        <v>0</v>
      </c>
      <c r="S186" s="160">
        <v>0</v>
      </c>
      <c r="T186" s="161">
        <f t="shared" si="13"/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62" t="s">
        <v>538</v>
      </c>
      <c r="AT186" s="162" t="s">
        <v>169</v>
      </c>
      <c r="AU186" s="162" t="s">
        <v>84</v>
      </c>
      <c r="AY186" s="16" t="s">
        <v>167</v>
      </c>
      <c r="BE186" s="163">
        <f t="shared" si="14"/>
        <v>0</v>
      </c>
      <c r="BF186" s="163">
        <f t="shared" si="15"/>
        <v>50.427</v>
      </c>
      <c r="BG186" s="163">
        <f t="shared" si="16"/>
        <v>0</v>
      </c>
      <c r="BH186" s="163">
        <f t="shared" si="17"/>
        <v>0</v>
      </c>
      <c r="BI186" s="163">
        <f t="shared" si="18"/>
        <v>0</v>
      </c>
      <c r="BJ186" s="16" t="s">
        <v>84</v>
      </c>
      <c r="BK186" s="164">
        <f t="shared" si="19"/>
        <v>50.427</v>
      </c>
      <c r="BL186" s="16" t="s">
        <v>538</v>
      </c>
      <c r="BM186" s="162" t="s">
        <v>498</v>
      </c>
    </row>
    <row r="187" spans="1:65" s="2" customFormat="1" ht="21.75" customHeight="1">
      <c r="A187" s="28"/>
      <c r="B187" s="151"/>
      <c r="C187" s="180" t="s">
        <v>503</v>
      </c>
      <c r="D187" s="180" t="s">
        <v>209</v>
      </c>
      <c r="E187" s="181" t="s">
        <v>2407</v>
      </c>
      <c r="F187" s="182" t="s">
        <v>2408</v>
      </c>
      <c r="G187" s="183" t="s">
        <v>245</v>
      </c>
      <c r="H187" s="184">
        <v>1</v>
      </c>
      <c r="I187" s="184">
        <v>654.05799999999999</v>
      </c>
      <c r="J187" s="184">
        <f t="shared" si="10"/>
        <v>654.05799999999999</v>
      </c>
      <c r="K187" s="185"/>
      <c r="L187" s="186"/>
      <c r="M187" s="187" t="s">
        <v>1</v>
      </c>
      <c r="N187" s="188" t="s">
        <v>37</v>
      </c>
      <c r="O187" s="160">
        <v>0</v>
      </c>
      <c r="P187" s="160">
        <f t="shared" si="11"/>
        <v>0</v>
      </c>
      <c r="Q187" s="160">
        <v>0</v>
      </c>
      <c r="R187" s="160">
        <f t="shared" si="12"/>
        <v>0</v>
      </c>
      <c r="S187" s="160">
        <v>0</v>
      </c>
      <c r="T187" s="161">
        <f t="shared" si="13"/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62" t="s">
        <v>1325</v>
      </c>
      <c r="AT187" s="162" t="s">
        <v>209</v>
      </c>
      <c r="AU187" s="162" t="s">
        <v>84</v>
      </c>
      <c r="AY187" s="16" t="s">
        <v>167</v>
      </c>
      <c r="BE187" s="163">
        <f t="shared" si="14"/>
        <v>0</v>
      </c>
      <c r="BF187" s="163">
        <f t="shared" si="15"/>
        <v>654.05799999999999</v>
      </c>
      <c r="BG187" s="163">
        <f t="shared" si="16"/>
        <v>0</v>
      </c>
      <c r="BH187" s="163">
        <f t="shared" si="17"/>
        <v>0</v>
      </c>
      <c r="BI187" s="163">
        <f t="shared" si="18"/>
        <v>0</v>
      </c>
      <c r="BJ187" s="16" t="s">
        <v>84</v>
      </c>
      <c r="BK187" s="164">
        <f t="shared" si="19"/>
        <v>654.05799999999999</v>
      </c>
      <c r="BL187" s="16" t="s">
        <v>538</v>
      </c>
      <c r="BM187" s="162" t="s">
        <v>503</v>
      </c>
    </row>
    <row r="188" spans="1:65" s="2" customFormat="1" ht="16.5" customHeight="1">
      <c r="A188" s="28"/>
      <c r="B188" s="151"/>
      <c r="C188" s="152" t="s">
        <v>509</v>
      </c>
      <c r="D188" s="152" t="s">
        <v>169</v>
      </c>
      <c r="E188" s="153" t="s">
        <v>1716</v>
      </c>
      <c r="F188" s="154" t="s">
        <v>1717</v>
      </c>
      <c r="G188" s="155" t="s">
        <v>705</v>
      </c>
      <c r="H188" s="156">
        <v>11.553000000000001</v>
      </c>
      <c r="I188" s="156">
        <v>3.02562</v>
      </c>
      <c r="J188" s="156">
        <f t="shared" si="10"/>
        <v>34.954999999999998</v>
      </c>
      <c r="K188" s="157"/>
      <c r="L188" s="29"/>
      <c r="M188" s="158" t="s">
        <v>1</v>
      </c>
      <c r="N188" s="159" t="s">
        <v>37</v>
      </c>
      <c r="O188" s="160">
        <v>0</v>
      </c>
      <c r="P188" s="160">
        <f t="shared" si="11"/>
        <v>0</v>
      </c>
      <c r="Q188" s="160">
        <v>0</v>
      </c>
      <c r="R188" s="160">
        <f t="shared" si="12"/>
        <v>0</v>
      </c>
      <c r="S188" s="160">
        <v>0</v>
      </c>
      <c r="T188" s="161">
        <f t="shared" si="13"/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62" t="s">
        <v>538</v>
      </c>
      <c r="AT188" s="162" t="s">
        <v>169</v>
      </c>
      <c r="AU188" s="162" t="s">
        <v>84</v>
      </c>
      <c r="AY188" s="16" t="s">
        <v>167</v>
      </c>
      <c r="BE188" s="163">
        <f t="shared" si="14"/>
        <v>0</v>
      </c>
      <c r="BF188" s="163">
        <f t="shared" si="15"/>
        <v>34.954999999999998</v>
      </c>
      <c r="BG188" s="163">
        <f t="shared" si="16"/>
        <v>0</v>
      </c>
      <c r="BH188" s="163">
        <f t="shared" si="17"/>
        <v>0</v>
      </c>
      <c r="BI188" s="163">
        <f t="shared" si="18"/>
        <v>0</v>
      </c>
      <c r="BJ188" s="16" t="s">
        <v>84</v>
      </c>
      <c r="BK188" s="164">
        <f t="shared" si="19"/>
        <v>34.954999999999998</v>
      </c>
      <c r="BL188" s="16" t="s">
        <v>538</v>
      </c>
      <c r="BM188" s="162" t="s">
        <v>509</v>
      </c>
    </row>
    <row r="189" spans="1:65" s="12" customFormat="1" ht="25.9" customHeight="1">
      <c r="B189" s="139"/>
      <c r="D189" s="140" t="s">
        <v>70</v>
      </c>
      <c r="E189" s="141" t="s">
        <v>2409</v>
      </c>
      <c r="F189" s="141" t="s">
        <v>2410</v>
      </c>
      <c r="J189" s="142">
        <f>BK189</f>
        <v>494.11199999999997</v>
      </c>
      <c r="L189" s="139"/>
      <c r="M189" s="143"/>
      <c r="N189" s="144"/>
      <c r="O189" s="144"/>
      <c r="P189" s="145">
        <f>SUM(P190:P192)</f>
        <v>0</v>
      </c>
      <c r="Q189" s="144"/>
      <c r="R189" s="145">
        <f>SUM(R190:R192)</f>
        <v>0</v>
      </c>
      <c r="S189" s="144"/>
      <c r="T189" s="146">
        <f>SUM(T190:T192)</f>
        <v>0</v>
      </c>
      <c r="AR189" s="140" t="s">
        <v>173</v>
      </c>
      <c r="AT189" s="147" t="s">
        <v>70</v>
      </c>
      <c r="AU189" s="147" t="s">
        <v>71</v>
      </c>
      <c r="AY189" s="140" t="s">
        <v>167</v>
      </c>
      <c r="BK189" s="148">
        <f>SUM(BK190:BK192)</f>
        <v>494.11199999999997</v>
      </c>
    </row>
    <row r="190" spans="1:65" s="2" customFormat="1" ht="16.5" customHeight="1">
      <c r="A190" s="28"/>
      <c r="B190" s="151"/>
      <c r="C190" s="152" t="s">
        <v>513</v>
      </c>
      <c r="D190" s="152" t="s">
        <v>169</v>
      </c>
      <c r="E190" s="153" t="s">
        <v>2411</v>
      </c>
      <c r="F190" s="154" t="s">
        <v>2412</v>
      </c>
      <c r="G190" s="155" t="s">
        <v>1762</v>
      </c>
      <c r="H190" s="156">
        <v>6</v>
      </c>
      <c r="I190" s="156">
        <v>20.170999999999999</v>
      </c>
      <c r="J190" s="156">
        <f>ROUND(I190*H190,3)</f>
        <v>121.026</v>
      </c>
      <c r="K190" s="157"/>
      <c r="L190" s="29"/>
      <c r="M190" s="158" t="s">
        <v>1</v>
      </c>
      <c r="N190" s="159" t="s">
        <v>37</v>
      </c>
      <c r="O190" s="160">
        <v>0</v>
      </c>
      <c r="P190" s="160">
        <f>O190*H190</f>
        <v>0</v>
      </c>
      <c r="Q190" s="160">
        <v>0</v>
      </c>
      <c r="R190" s="160">
        <f>Q190*H190</f>
        <v>0</v>
      </c>
      <c r="S190" s="160">
        <v>0</v>
      </c>
      <c r="T190" s="161">
        <f>S190*H190</f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62" t="s">
        <v>2012</v>
      </c>
      <c r="AT190" s="162" t="s">
        <v>169</v>
      </c>
      <c r="AU190" s="162" t="s">
        <v>78</v>
      </c>
      <c r="AY190" s="16" t="s">
        <v>167</v>
      </c>
      <c r="BE190" s="163">
        <f>IF(N190="základná",J190,0)</f>
        <v>0</v>
      </c>
      <c r="BF190" s="163">
        <f>IF(N190="znížená",J190,0)</f>
        <v>121.026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6" t="s">
        <v>84</v>
      </c>
      <c r="BK190" s="164">
        <f>ROUND(I190*H190,3)</f>
        <v>121.026</v>
      </c>
      <c r="BL190" s="16" t="s">
        <v>2012</v>
      </c>
      <c r="BM190" s="162" t="s">
        <v>513</v>
      </c>
    </row>
    <row r="191" spans="1:65" s="2" customFormat="1" ht="16.5" customHeight="1">
      <c r="A191" s="28"/>
      <c r="B191" s="151"/>
      <c r="C191" s="152" t="s">
        <v>518</v>
      </c>
      <c r="D191" s="152" t="s">
        <v>169</v>
      </c>
      <c r="E191" s="153" t="s">
        <v>2413</v>
      </c>
      <c r="F191" s="154" t="s">
        <v>2414</v>
      </c>
      <c r="G191" s="155" t="s">
        <v>1762</v>
      </c>
      <c r="H191" s="156">
        <v>2</v>
      </c>
      <c r="I191" s="156">
        <v>10.085000000000001</v>
      </c>
      <c r="J191" s="156">
        <f>ROUND(I191*H191,3)</f>
        <v>20.170000000000002</v>
      </c>
      <c r="K191" s="157"/>
      <c r="L191" s="29"/>
      <c r="M191" s="158" t="s">
        <v>1</v>
      </c>
      <c r="N191" s="159" t="s">
        <v>37</v>
      </c>
      <c r="O191" s="160">
        <v>0</v>
      </c>
      <c r="P191" s="160">
        <f>O191*H191</f>
        <v>0</v>
      </c>
      <c r="Q191" s="160">
        <v>0</v>
      </c>
      <c r="R191" s="160">
        <f>Q191*H191</f>
        <v>0</v>
      </c>
      <c r="S191" s="160">
        <v>0</v>
      </c>
      <c r="T191" s="161">
        <f>S191*H191</f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62" t="s">
        <v>2012</v>
      </c>
      <c r="AT191" s="162" t="s">
        <v>169</v>
      </c>
      <c r="AU191" s="162" t="s">
        <v>78</v>
      </c>
      <c r="AY191" s="16" t="s">
        <v>167</v>
      </c>
      <c r="BE191" s="163">
        <f>IF(N191="základná",J191,0)</f>
        <v>0</v>
      </c>
      <c r="BF191" s="163">
        <f>IF(N191="znížená",J191,0)</f>
        <v>20.170000000000002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6" t="s">
        <v>84</v>
      </c>
      <c r="BK191" s="164">
        <f>ROUND(I191*H191,3)</f>
        <v>20.170000000000002</v>
      </c>
      <c r="BL191" s="16" t="s">
        <v>2012</v>
      </c>
      <c r="BM191" s="162" t="s">
        <v>518</v>
      </c>
    </row>
    <row r="192" spans="1:65" s="2" customFormat="1" ht="16.5" customHeight="1">
      <c r="A192" s="28"/>
      <c r="B192" s="151"/>
      <c r="C192" s="152" t="s">
        <v>523</v>
      </c>
      <c r="D192" s="152" t="s">
        <v>169</v>
      </c>
      <c r="E192" s="153" t="s">
        <v>2415</v>
      </c>
      <c r="F192" s="154" t="s">
        <v>2416</v>
      </c>
      <c r="G192" s="155" t="s">
        <v>2011</v>
      </c>
      <c r="H192" s="156">
        <v>1</v>
      </c>
      <c r="I192" s="156">
        <v>352.916</v>
      </c>
      <c r="J192" s="156">
        <f>ROUND(I192*H192,3)</f>
        <v>352.916</v>
      </c>
      <c r="K192" s="157"/>
      <c r="L192" s="29"/>
      <c r="M192" s="189" t="s">
        <v>1</v>
      </c>
      <c r="N192" s="190" t="s">
        <v>37</v>
      </c>
      <c r="O192" s="191">
        <v>0</v>
      </c>
      <c r="P192" s="191">
        <f>O192*H192</f>
        <v>0</v>
      </c>
      <c r="Q192" s="191">
        <v>0</v>
      </c>
      <c r="R192" s="191">
        <f>Q192*H192</f>
        <v>0</v>
      </c>
      <c r="S192" s="191">
        <v>0</v>
      </c>
      <c r="T192" s="192">
        <f>S192*H192</f>
        <v>0</v>
      </c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R192" s="162" t="s">
        <v>2012</v>
      </c>
      <c r="AT192" s="162" t="s">
        <v>169</v>
      </c>
      <c r="AU192" s="162" t="s">
        <v>78</v>
      </c>
      <c r="AY192" s="16" t="s">
        <v>167</v>
      </c>
      <c r="BE192" s="163">
        <f>IF(N192="základná",J192,0)</f>
        <v>0</v>
      </c>
      <c r="BF192" s="163">
        <f>IF(N192="znížená",J192,0)</f>
        <v>352.916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6" t="s">
        <v>84</v>
      </c>
      <c r="BK192" s="164">
        <f>ROUND(I192*H192,3)</f>
        <v>352.916</v>
      </c>
      <c r="BL192" s="16" t="s">
        <v>2012</v>
      </c>
      <c r="BM192" s="162" t="s">
        <v>523</v>
      </c>
    </row>
    <row r="193" spans="1:31" s="2" customFormat="1" ht="6.95" customHeight="1">
      <c r="A193" s="28"/>
      <c r="B193" s="43"/>
      <c r="C193" s="44"/>
      <c r="D193" s="44"/>
      <c r="E193" s="44"/>
      <c r="F193" s="44"/>
      <c r="G193" s="44"/>
      <c r="H193" s="44"/>
      <c r="I193" s="44"/>
      <c r="J193" s="44"/>
      <c r="K193" s="44"/>
      <c r="L193" s="29"/>
      <c r="M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</row>
  </sheetData>
  <autoFilter ref="C132:K192"/>
  <mergeCells count="12">
    <mergeCell ref="E125:H125"/>
    <mergeCell ref="L2:V2"/>
    <mergeCell ref="E85:H85"/>
    <mergeCell ref="E87:H87"/>
    <mergeCell ref="E89:H89"/>
    <mergeCell ref="E121:H121"/>
    <mergeCell ref="E123:H12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SO 01 Materská škola </vt:lpstr>
      <vt:lpstr>02 - SO 01.1 Doplnok ASR </vt:lpstr>
      <vt:lpstr>03 - SO 02 Kanalizačná pr...</vt:lpstr>
      <vt:lpstr>04 - SO 03 Vodovodná príp...</vt:lpstr>
      <vt:lpstr>05 - SO 04 Plynova prípojka </vt:lpstr>
      <vt:lpstr>'01 - SO 01 Materská škola '!Názvy_tlače</vt:lpstr>
      <vt:lpstr>'02 - SO 01.1 Doplnok ASR '!Názvy_tlače</vt:lpstr>
      <vt:lpstr>'03 - SO 02 Kanalizačná pr...'!Názvy_tlače</vt:lpstr>
      <vt:lpstr>'04 - SO 03 Vodovodná príp...'!Názvy_tlače</vt:lpstr>
      <vt:lpstr>'05 - SO 04 Plynova prípojka '!Názvy_tlače</vt:lpstr>
      <vt:lpstr>'Rekapitulácia stavby'!Názvy_tlače</vt:lpstr>
      <vt:lpstr>'01 - SO 01 Materská škola '!Oblasť_tlače</vt:lpstr>
      <vt:lpstr>'02 - SO 01.1 Doplnok ASR '!Oblasť_tlače</vt:lpstr>
      <vt:lpstr>'03 - SO 02 Kanalizačná pr...'!Oblasť_tlače</vt:lpstr>
      <vt:lpstr>'04 - SO 03 Vodovodná príp...'!Oblasť_tlače</vt:lpstr>
      <vt:lpstr>'05 - SO 04 Plynova prípojka 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Anna-FSPC\Anna</dc:creator>
  <cp:lastModifiedBy>Starosta</cp:lastModifiedBy>
  <dcterms:created xsi:type="dcterms:W3CDTF">2020-02-11T12:02:51Z</dcterms:created>
  <dcterms:modified xsi:type="dcterms:W3CDTF">2021-01-05T09:42:47Z</dcterms:modified>
</cp:coreProperties>
</file>